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" yWindow="-12" windowWidth="19248" windowHeight="11640" activeTab="1"/>
  </bookViews>
  <sheets>
    <sheet name="Pokyny pro vyplnění" sheetId="11" r:id="rId1"/>
    <sheet name="Stavba" sheetId="19" r:id="rId2"/>
    <sheet name="Rozpočet Pol" sheetId="18" r:id="rId3"/>
    <sheet name="VzorPolozky" sheetId="10" state="hidden" r:id="rId4"/>
    <sheet name="720_II_VV" sheetId="17" r:id="rId5"/>
    <sheet name="M21_2" sheetId="14" r:id="rId6"/>
  </sheets>
  <externalReferences>
    <externalReference r:id="rId7"/>
    <externalReference r:id="rId8"/>
    <externalReference r:id="rId9"/>
  </externalReferences>
  <definedNames>
    <definedName name="_xlnm._FilterDatabase" localSheetId="5" hidden="1">M21_2!$C$126:$K$248</definedName>
    <definedName name="CelkemDPHVypocet" localSheetId="1">Stavba!$H$40</definedName>
    <definedName name="CenaCelkem" localSheetId="1">Stavba!$G$29</definedName>
    <definedName name="CenaCelkem">#REF!</definedName>
    <definedName name="CenaCelkemBezDPH" localSheetId="1">Stavba!$G$28</definedName>
    <definedName name="CenaCelkemBezDPH">#REF!</definedName>
    <definedName name="CenaCelkemVypocet" localSheetId="1">Stavba!$I$40</definedName>
    <definedName name="cisloobjektu" localSheetId="1">Stavba!$C$3</definedName>
    <definedName name="cisloobjektu">#REF!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 localSheetId="1">Stavba!$D$4</definedName>
    <definedName name="CisloStavebnihoRozpoctu">#REF!</definedName>
    <definedName name="dadresa" localSheetId="1">Stavba!$D$12:$G$12</definedName>
    <definedName name="dadresa">#REF!</definedName>
    <definedName name="DIČ" localSheetId="1">Stavba!$I$12</definedName>
    <definedName name="dmisto" localSheetId="1">Stavba!$D$13:$G$13</definedName>
    <definedName name="dmisto">#REF!</definedName>
    <definedName name="DPHSni" localSheetId="2">[3]Stavba!$G$24</definedName>
    <definedName name="DPHSni" localSheetId="1">Stavba!$G$24</definedName>
    <definedName name="DPHSni">#REF!</definedName>
    <definedName name="DPHZakl" localSheetId="2">[3]Stavba!$G$26</definedName>
    <definedName name="DPHZakl" localSheetId="1">Stavba!$G$26</definedName>
    <definedName name="DPHZakl">#REF!</definedName>
    <definedName name="dpsc" localSheetId="1">Stavba!$C$13</definedName>
    <definedName name="IČO" localSheetId="1">Stavba!$I$11</definedName>
    <definedName name="Mena" localSheetId="2">[3]Stavba!$J$29</definedName>
    <definedName name="Mena" localSheetId="1">Stavba!$J$29</definedName>
    <definedName name="Mena">#REF!</definedName>
    <definedName name="MistoStavby" localSheetId="1">Stavba!$D$4</definedName>
    <definedName name="MistoStavby">#REF!</definedName>
    <definedName name="nazevobjektu" localSheetId="1">Stavba!$D$3</definedName>
    <definedName name="nazevobjektu">#REF!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 localSheetId="1">Stavba!$E$4</definedName>
    <definedName name="NazevStavebnihoRozpoctu">#REF!</definedName>
    <definedName name="_xlnm.Print_Titles" localSheetId="4">'720_II_VV'!$1:$12</definedName>
    <definedName name="_xlnm.Print_Titles" localSheetId="5">M21_2!$126:$126</definedName>
    <definedName name="_xlnm.Print_Titles" localSheetId="2">'Rozpočet Pol'!$7:$7</definedName>
    <definedName name="oadresa" localSheetId="1">Stavba!$D$6</definedName>
    <definedName name="oadresa">#REF!</definedName>
    <definedName name="Objednatel" localSheetId="1">Stavba!$D$5</definedName>
    <definedName name="Objekt" localSheetId="1">Stavba!$B$38</definedName>
    <definedName name="_xlnm.Print_Area" localSheetId="5">M21_2!$C$4:$J$76,M21_2!$C$82:$J$110,M21_2!$C$116:$J$248</definedName>
    <definedName name="_xlnm.Print_Area" localSheetId="2">'Rozpočet Pol'!$A$1:$G$241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 localSheetId="1">Stavba!$D$9</definedName>
    <definedName name="padresa">#REF!</definedName>
    <definedName name="pdic" localSheetId="1">Stavba!$I$9</definedName>
    <definedName name="pdic">#REF!</definedName>
    <definedName name="pico" localSheetId="1">Stavba!$I$8</definedName>
    <definedName name="pico">#REF!</definedName>
    <definedName name="pmisto" localSheetId="1">Stavba!$D$10</definedName>
    <definedName name="pmisto">#REF!</definedName>
    <definedName name="PocetMJ" localSheetId="2">#REF!</definedName>
    <definedName name="PocetMJ" localSheetId="1">#REF!</definedName>
    <definedName name="PocetMJ">#REF!</definedName>
    <definedName name="PoptavkaID" localSheetId="1">Stavba!$A$1</definedName>
    <definedName name="PoptavkaID">#REF!</definedName>
    <definedName name="pPSC" localSheetId="1">Stavba!$C$10</definedName>
    <definedName name="pPSC">#REF!</definedName>
    <definedName name="Projektant" localSheetId="1">Stavba!$D$8</definedName>
    <definedName name="Projektant">#REF!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 localSheetId="2">#REF!</definedName>
    <definedName name="SloupecCC" localSheetId="1">#REF!</definedName>
    <definedName name="SloupecCC">#REF!</definedName>
    <definedName name="SloupecCisloPol" localSheetId="2">#REF!</definedName>
    <definedName name="SloupecCisloPol" localSheetId="1">#REF!</definedName>
    <definedName name="SloupecCisloPol">#REF!</definedName>
    <definedName name="SloupecJC" localSheetId="2">#REF!</definedName>
    <definedName name="SloupecJC" localSheetId="1">#REF!</definedName>
    <definedName name="SloupecJC">#REF!</definedName>
    <definedName name="SloupecMJ" localSheetId="2">#REF!</definedName>
    <definedName name="SloupecMJ" localSheetId="1">#REF!</definedName>
    <definedName name="SloupecMJ">#REF!</definedName>
    <definedName name="SloupecMnozstvi" localSheetId="2">#REF!</definedName>
    <definedName name="SloupecMnozstvi" localSheetId="1">#REF!</definedName>
    <definedName name="SloupecMnozstvi">#REF!</definedName>
    <definedName name="SloupecNazPol" localSheetId="2">#REF!</definedName>
    <definedName name="SloupecNazPol" localSheetId="1">#REF!</definedName>
    <definedName name="SloupecNazPol">#REF!</definedName>
    <definedName name="SloupecPC" localSheetId="2">#REF!</definedName>
    <definedName name="SloupecPC" localSheetId="1">#REF!</definedName>
    <definedName name="SloupecPC">#REF!</definedName>
    <definedName name="Vypracoval" localSheetId="1">Stavba!$D$14</definedName>
    <definedName name="Vypracoval">#REF!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2">[3]Stavba!$G$23</definedName>
    <definedName name="ZakladDPHSni" localSheetId="1">Stavba!$G$23</definedName>
    <definedName name="ZakladDPHSni">#REF!</definedName>
    <definedName name="ZakladDPHSniVypocet" localSheetId="1">Stavba!$F$40</definedName>
    <definedName name="ZakladDPHZakl" localSheetId="2">[3]Stavba!$G$25</definedName>
    <definedName name="ZakladDPHZakl" localSheetId="1">Stavba!$G$25</definedName>
    <definedName name="ZakladDPHZakl">#REF!</definedName>
    <definedName name="ZakladDPHZaklVypocet" localSheetId="1">Stavba!$G$40</definedName>
    <definedName name="ZaObjednatele" localSheetId="1">Stavba!$G$34</definedName>
    <definedName name="ZaObjednatele">#REF!</definedName>
    <definedName name="Zaokrouhleni" localSheetId="2">[3]Stavba!$G$27</definedName>
    <definedName name="Zaokrouhleni" localSheetId="1">Stavba!$G$27</definedName>
    <definedName name="Zaokrouhleni">#REF!</definedName>
    <definedName name="ZaZhotovitele" localSheetId="1">Stavba!$D$34</definedName>
    <definedName name="ZaZhotovitele">#REF!</definedName>
    <definedName name="Zhotovitel" localSheetId="1">Stavba!$D$11:$G$11</definedName>
    <definedName name="Zhotovitel">#REF!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138" i="18"/>
  <c r="G138" s="1"/>
  <c r="F206"/>
  <c r="G206" s="1"/>
  <c r="G38" i="19"/>
  <c r="F38"/>
  <c r="H32"/>
  <c r="J28"/>
  <c r="J27"/>
  <c r="G27"/>
  <c r="J26"/>
  <c r="E26"/>
  <c r="J25"/>
  <c r="J24"/>
  <c r="E24"/>
  <c r="J23"/>
  <c r="I20"/>
  <c r="AC240" i="18"/>
  <c r="F39" i="19" s="1"/>
  <c r="U238" i="18"/>
  <c r="Q238"/>
  <c r="O238"/>
  <c r="K238"/>
  <c r="I238"/>
  <c r="G238"/>
  <c r="M238" s="1"/>
  <c r="M237" s="1"/>
  <c r="U237"/>
  <c r="Q237"/>
  <c r="O237"/>
  <c r="K237"/>
  <c r="I237"/>
  <c r="G237"/>
  <c r="I68" i="19" s="1"/>
  <c r="I19" s="1"/>
  <c r="U236" i="18"/>
  <c r="Q236"/>
  <c r="O236"/>
  <c r="K236"/>
  <c r="I236"/>
  <c r="G236"/>
  <c r="M236" s="1"/>
  <c r="U235"/>
  <c r="U207" s="1"/>
  <c r="Q235"/>
  <c r="O235"/>
  <c r="K235"/>
  <c r="K207" s="1"/>
  <c r="I235"/>
  <c r="G235"/>
  <c r="BA233"/>
  <c r="U232"/>
  <c r="Q232"/>
  <c r="O232"/>
  <c r="K232"/>
  <c r="I232"/>
  <c r="G232"/>
  <c r="M232" s="1"/>
  <c r="U230"/>
  <c r="Q230"/>
  <c r="O230"/>
  <c r="K230"/>
  <c r="I230"/>
  <c r="G230"/>
  <c r="M230" s="1"/>
  <c r="U229"/>
  <c r="Q229"/>
  <c r="O229"/>
  <c r="K229"/>
  <c r="I229"/>
  <c r="G229"/>
  <c r="M229" s="1"/>
  <c r="U227"/>
  <c r="Q227"/>
  <c r="O227"/>
  <c r="K227"/>
  <c r="I227"/>
  <c r="G227"/>
  <c r="M227" s="1"/>
  <c r="U225"/>
  <c r="Q225"/>
  <c r="O225"/>
  <c r="K225"/>
  <c r="I225"/>
  <c r="G225"/>
  <c r="M225" s="1"/>
  <c r="U220"/>
  <c r="Q220"/>
  <c r="O220"/>
  <c r="K220"/>
  <c r="I220"/>
  <c r="G220"/>
  <c r="M220" s="1"/>
  <c r="U219"/>
  <c r="Q219"/>
  <c r="O219"/>
  <c r="K219"/>
  <c r="I219"/>
  <c r="G219"/>
  <c r="M219" s="1"/>
  <c r="U213"/>
  <c r="Q213"/>
  <c r="O213"/>
  <c r="K213"/>
  <c r="I213"/>
  <c r="G213"/>
  <c r="M213" s="1"/>
  <c r="U208"/>
  <c r="Q208"/>
  <c r="O208"/>
  <c r="K208"/>
  <c r="I208"/>
  <c r="G208"/>
  <c r="M208" s="1"/>
  <c r="Q207"/>
  <c r="O207"/>
  <c r="I207"/>
  <c r="U206"/>
  <c r="Q206"/>
  <c r="O206"/>
  <c r="K206"/>
  <c r="I206"/>
  <c r="U205"/>
  <c r="Q205"/>
  <c r="O205"/>
  <c r="K205"/>
  <c r="I205"/>
  <c r="U199"/>
  <c r="Q199"/>
  <c r="O199"/>
  <c r="K199"/>
  <c r="I199"/>
  <c r="G199"/>
  <c r="U198"/>
  <c r="Q198"/>
  <c r="O198"/>
  <c r="K198"/>
  <c r="I198"/>
  <c r="U197"/>
  <c r="Q197"/>
  <c r="Q175" s="1"/>
  <c r="O197"/>
  <c r="K197"/>
  <c r="I197"/>
  <c r="I175" s="1"/>
  <c r="G197"/>
  <c r="M197" s="1"/>
  <c r="BA190"/>
  <c r="U189"/>
  <c r="U175" s="1"/>
  <c r="Q189"/>
  <c r="O189"/>
  <c r="O175" s="1"/>
  <c r="K189"/>
  <c r="K175" s="1"/>
  <c r="I189"/>
  <c r="G189"/>
  <c r="M189" s="1"/>
  <c r="BA184"/>
  <c r="U183"/>
  <c r="Q183"/>
  <c r="O183"/>
  <c r="K183"/>
  <c r="I183"/>
  <c r="G183"/>
  <c r="M183" s="1"/>
  <c r="U181"/>
  <c r="Q181"/>
  <c r="O181"/>
  <c r="K181"/>
  <c r="I181"/>
  <c r="G181"/>
  <c r="M181" s="1"/>
  <c r="U176"/>
  <c r="Q176"/>
  <c r="O176"/>
  <c r="K176"/>
  <c r="I176"/>
  <c r="G176"/>
  <c r="U174"/>
  <c r="U162" s="1"/>
  <c r="Q174"/>
  <c r="O174"/>
  <c r="O162" s="1"/>
  <c r="K174"/>
  <c r="K162" s="1"/>
  <c r="I174"/>
  <c r="G174"/>
  <c r="M174" s="1"/>
  <c r="BA169"/>
  <c r="U168"/>
  <c r="Q168"/>
  <c r="O168"/>
  <c r="K168"/>
  <c r="I168"/>
  <c r="G168"/>
  <c r="M168" s="1"/>
  <c r="U163"/>
  <c r="Q163"/>
  <c r="O163"/>
  <c r="K163"/>
  <c r="I163"/>
  <c r="G163"/>
  <c r="Q162"/>
  <c r="I162"/>
  <c r="BA161"/>
  <c r="BA160"/>
  <c r="U159"/>
  <c r="Q159"/>
  <c r="O159"/>
  <c r="K159"/>
  <c r="I159"/>
  <c r="G159"/>
  <c r="M159" s="1"/>
  <c r="M158" s="1"/>
  <c r="U158"/>
  <c r="Q158"/>
  <c r="O158"/>
  <c r="K158"/>
  <c r="I158"/>
  <c r="BA157"/>
  <c r="BA156"/>
  <c r="BA155"/>
  <c r="U154"/>
  <c r="Q154"/>
  <c r="O154"/>
  <c r="K154"/>
  <c r="I154"/>
  <c r="G154"/>
  <c r="M154" s="1"/>
  <c r="M153" s="1"/>
  <c r="U153"/>
  <c r="Q153"/>
  <c r="O153"/>
  <c r="K153"/>
  <c r="I153"/>
  <c r="U152"/>
  <c r="Q152"/>
  <c r="O152"/>
  <c r="K152"/>
  <c r="I152"/>
  <c r="G152"/>
  <c r="M152" s="1"/>
  <c r="U151"/>
  <c r="Q151"/>
  <c r="O151"/>
  <c r="K151"/>
  <c r="I151"/>
  <c r="G151"/>
  <c r="M151" s="1"/>
  <c r="U150"/>
  <c r="Q150"/>
  <c r="O150"/>
  <c r="K150"/>
  <c r="I150"/>
  <c r="G150"/>
  <c r="M150" s="1"/>
  <c r="U149"/>
  <c r="Q149"/>
  <c r="O149"/>
  <c r="K149"/>
  <c r="I149"/>
  <c r="G149"/>
  <c r="M149" s="1"/>
  <c r="U148"/>
  <c r="Q148"/>
  <c r="O148"/>
  <c r="K148"/>
  <c r="I148"/>
  <c r="G148"/>
  <c r="M148" s="1"/>
  <c r="U147"/>
  <c r="Q147"/>
  <c r="O147"/>
  <c r="K147"/>
  <c r="I147"/>
  <c r="G147"/>
  <c r="U146"/>
  <c r="Q146"/>
  <c r="O146"/>
  <c r="K146"/>
  <c r="I146"/>
  <c r="U145"/>
  <c r="Q145"/>
  <c r="O145"/>
  <c r="K145"/>
  <c r="I145"/>
  <c r="G145"/>
  <c r="M145" s="1"/>
  <c r="U144"/>
  <c r="Q144"/>
  <c r="O144"/>
  <c r="K144"/>
  <c r="I144"/>
  <c r="G144"/>
  <c r="M144" s="1"/>
  <c r="M143" s="1"/>
  <c r="U143"/>
  <c r="Q143"/>
  <c r="O143"/>
  <c r="K143"/>
  <c r="I143"/>
  <c r="U142"/>
  <c r="Q142"/>
  <c r="O142"/>
  <c r="K142"/>
  <c r="I142"/>
  <c r="G142"/>
  <c r="M142" s="1"/>
  <c r="U141"/>
  <c r="Q141"/>
  <c r="O141"/>
  <c r="K141"/>
  <c r="I141"/>
  <c r="G141"/>
  <c r="M141" s="1"/>
  <c r="U140"/>
  <c r="Q140"/>
  <c r="O140"/>
  <c r="K140"/>
  <c r="I140"/>
  <c r="G140"/>
  <c r="U139"/>
  <c r="Q139"/>
  <c r="O139"/>
  <c r="K139"/>
  <c r="I139"/>
  <c r="U138"/>
  <c r="Q138"/>
  <c r="O138"/>
  <c r="K138"/>
  <c r="I138"/>
  <c r="U137"/>
  <c r="Q137"/>
  <c r="O137"/>
  <c r="K137"/>
  <c r="I137"/>
  <c r="U136"/>
  <c r="Q136"/>
  <c r="Q123" s="1"/>
  <c r="O136"/>
  <c r="O123" s="1"/>
  <c r="K136"/>
  <c r="I136"/>
  <c r="I123" s="1"/>
  <c r="G136"/>
  <c r="M136" s="1"/>
  <c r="BA131"/>
  <c r="U130"/>
  <c r="Q130"/>
  <c r="O130"/>
  <c r="K130"/>
  <c r="I130"/>
  <c r="G130"/>
  <c r="M130" s="1"/>
  <c r="U125"/>
  <c r="Q125"/>
  <c r="O125"/>
  <c r="K125"/>
  <c r="I125"/>
  <c r="G125"/>
  <c r="U124"/>
  <c r="Q124"/>
  <c r="O124"/>
  <c r="K124"/>
  <c r="I124"/>
  <c r="G124"/>
  <c r="M124" s="1"/>
  <c r="U123"/>
  <c r="K123"/>
  <c r="U121"/>
  <c r="Q121"/>
  <c r="O121"/>
  <c r="K121"/>
  <c r="I121"/>
  <c r="G121"/>
  <c r="M121" s="1"/>
  <c r="M120" s="1"/>
  <c r="U120"/>
  <c r="Q120"/>
  <c r="O120"/>
  <c r="K120"/>
  <c r="I120"/>
  <c r="U119"/>
  <c r="Q119"/>
  <c r="O119"/>
  <c r="K119"/>
  <c r="I119"/>
  <c r="G119"/>
  <c r="M119" s="1"/>
  <c r="M118" s="1"/>
  <c r="U118"/>
  <c r="Q118"/>
  <c r="O118"/>
  <c r="K118"/>
  <c r="I118"/>
  <c r="G118"/>
  <c r="I54" i="19" s="1"/>
  <c r="U117" i="18"/>
  <c r="Q117"/>
  <c r="O117"/>
  <c r="K117"/>
  <c r="I117"/>
  <c r="G117"/>
  <c r="M117" s="1"/>
  <c r="U112"/>
  <c r="Q112"/>
  <c r="O112"/>
  <c r="K112"/>
  <c r="I112"/>
  <c r="G112"/>
  <c r="M112" s="1"/>
  <c r="U106"/>
  <c r="Q106"/>
  <c r="O106"/>
  <c r="K106"/>
  <c r="I106"/>
  <c r="G106"/>
  <c r="M106" s="1"/>
  <c r="U100"/>
  <c r="Q100"/>
  <c r="O100"/>
  <c r="K100"/>
  <c r="I100"/>
  <c r="G100"/>
  <c r="U99"/>
  <c r="Q99"/>
  <c r="O99"/>
  <c r="K99"/>
  <c r="I99"/>
  <c r="U98"/>
  <c r="Q98"/>
  <c r="O98"/>
  <c r="K98"/>
  <c r="I98"/>
  <c r="G98"/>
  <c r="U97"/>
  <c r="Q97"/>
  <c r="O97"/>
  <c r="K97"/>
  <c r="I97"/>
  <c r="U91"/>
  <c r="Q91"/>
  <c r="O91"/>
  <c r="K91"/>
  <c r="I91"/>
  <c r="G91"/>
  <c r="M91" s="1"/>
  <c r="U86"/>
  <c r="Q86"/>
  <c r="O86"/>
  <c r="K86"/>
  <c r="I86"/>
  <c r="G86"/>
  <c r="M86" s="1"/>
  <c r="U81"/>
  <c r="Q81"/>
  <c r="O81"/>
  <c r="K81"/>
  <c r="I81"/>
  <c r="G81"/>
  <c r="M81" s="1"/>
  <c r="U80"/>
  <c r="Q80"/>
  <c r="O80"/>
  <c r="K80"/>
  <c r="I80"/>
  <c r="G80"/>
  <c r="M80" s="1"/>
  <c r="U75"/>
  <c r="Q75"/>
  <c r="O75"/>
  <c r="K75"/>
  <c r="I75"/>
  <c r="G75"/>
  <c r="M75" s="1"/>
  <c r="U74"/>
  <c r="Q74"/>
  <c r="O74"/>
  <c r="K74"/>
  <c r="I74"/>
  <c r="G74"/>
  <c r="I51" i="19" s="1"/>
  <c r="U73" i="18"/>
  <c r="Q73"/>
  <c r="O73"/>
  <c r="O61" s="1"/>
  <c r="K73"/>
  <c r="I73"/>
  <c r="G73"/>
  <c r="M73" s="1"/>
  <c r="BA68"/>
  <c r="U67"/>
  <c r="Q67"/>
  <c r="O67"/>
  <c r="K67"/>
  <c r="I67"/>
  <c r="G67"/>
  <c r="M67" s="1"/>
  <c r="U62"/>
  <c r="Q62"/>
  <c r="O62"/>
  <c r="K62"/>
  <c r="I62"/>
  <c r="G62"/>
  <c r="M62" s="1"/>
  <c r="U61"/>
  <c r="Q61"/>
  <c r="K61"/>
  <c r="I61"/>
  <c r="U56"/>
  <c r="Q56"/>
  <c r="O56"/>
  <c r="K56"/>
  <c r="I56"/>
  <c r="G56"/>
  <c r="M56" s="1"/>
  <c r="U51"/>
  <c r="Q51"/>
  <c r="O51"/>
  <c r="K51"/>
  <c r="I51"/>
  <c r="G51"/>
  <c r="M51" s="1"/>
  <c r="U50"/>
  <c r="Q50"/>
  <c r="O50"/>
  <c r="K50"/>
  <c r="I50"/>
  <c r="G50"/>
  <c r="I49" i="19" s="1"/>
  <c r="U48" i="18"/>
  <c r="Q48"/>
  <c r="O48"/>
  <c r="K48"/>
  <c r="I48"/>
  <c r="G48"/>
  <c r="M48" s="1"/>
  <c r="U47"/>
  <c r="Q47"/>
  <c r="O47"/>
  <c r="K47"/>
  <c r="I47"/>
  <c r="G47"/>
  <c r="M47" s="1"/>
  <c r="U45"/>
  <c r="Q45"/>
  <c r="O45"/>
  <c r="K45"/>
  <c r="I45"/>
  <c r="G45"/>
  <c r="M45" s="1"/>
  <c r="U42"/>
  <c r="Q42"/>
  <c r="O42"/>
  <c r="K42"/>
  <c r="I42"/>
  <c r="G42"/>
  <c r="M42" s="1"/>
  <c r="U41"/>
  <c r="Q41"/>
  <c r="O41"/>
  <c r="K41"/>
  <c r="I41"/>
  <c r="G41"/>
  <c r="M41" s="1"/>
  <c r="U38"/>
  <c r="Q38"/>
  <c r="O38"/>
  <c r="K38"/>
  <c r="I38"/>
  <c r="G38"/>
  <c r="M38" s="1"/>
  <c r="U32"/>
  <c r="Q32"/>
  <c r="O32"/>
  <c r="K32"/>
  <c r="I32"/>
  <c r="G32"/>
  <c r="M32" s="1"/>
  <c r="U31"/>
  <c r="Q31"/>
  <c r="O31"/>
  <c r="K31"/>
  <c r="I31"/>
  <c r="G31"/>
  <c r="M31" s="1"/>
  <c r="U23"/>
  <c r="Q23"/>
  <c r="O23"/>
  <c r="K23"/>
  <c r="I23"/>
  <c r="G23"/>
  <c r="M23" s="1"/>
  <c r="U17"/>
  <c r="Q17"/>
  <c r="O17"/>
  <c r="K17"/>
  <c r="K16" s="1"/>
  <c r="I17"/>
  <c r="G17"/>
  <c r="U16"/>
  <c r="Q16"/>
  <c r="O16"/>
  <c r="I16"/>
  <c r="U14"/>
  <c r="Q14"/>
  <c r="O14"/>
  <c r="K14"/>
  <c r="I14"/>
  <c r="G14"/>
  <c r="M14" s="1"/>
  <c r="U13"/>
  <c r="Q13"/>
  <c r="O13"/>
  <c r="O8" s="1"/>
  <c r="K13"/>
  <c r="K8" s="1"/>
  <c r="I13"/>
  <c r="G13"/>
  <c r="M13" s="1"/>
  <c r="U12"/>
  <c r="Q12"/>
  <c r="Q8" s="1"/>
  <c r="O12"/>
  <c r="K12"/>
  <c r="I12"/>
  <c r="I8" s="1"/>
  <c r="G12"/>
  <c r="M12" s="1"/>
  <c r="U10"/>
  <c r="Q10"/>
  <c r="O10"/>
  <c r="K10"/>
  <c r="I10"/>
  <c r="G10"/>
  <c r="M10" s="1"/>
  <c r="U9"/>
  <c r="Q9"/>
  <c r="O9"/>
  <c r="K9"/>
  <c r="I9"/>
  <c r="G9"/>
  <c r="G158" l="1"/>
  <c r="I62" i="19" s="1"/>
  <c r="G153" i="18"/>
  <c r="I61" i="19" s="1"/>
  <c r="M50" i="18"/>
  <c r="U8"/>
  <c r="G143"/>
  <c r="I59" i="19" s="1"/>
  <c r="G120" i="18"/>
  <c r="I55" i="19" s="1"/>
  <c r="F40"/>
  <c r="G8" i="18"/>
  <c r="I47" i="19" s="1"/>
  <c r="AD240" i="18"/>
  <c r="G39" i="19" s="1"/>
  <c r="H39" s="1"/>
  <c r="H40" s="1"/>
  <c r="M9" i="18"/>
  <c r="M8" s="1"/>
  <c r="G123"/>
  <c r="I56" i="19" s="1"/>
  <c r="M125" i="18"/>
  <c r="M140"/>
  <c r="M139" s="1"/>
  <c r="G139"/>
  <c r="I58" i="19" s="1"/>
  <c r="M163" i="18"/>
  <c r="M162" s="1"/>
  <c r="G162"/>
  <c r="I63" i="19" s="1"/>
  <c r="M176" i="18"/>
  <c r="M175" s="1"/>
  <c r="G175"/>
  <c r="I64" i="19" s="1"/>
  <c r="M147" i="18"/>
  <c r="M146" s="1"/>
  <c r="G146"/>
  <c r="I60" i="19" s="1"/>
  <c r="M61" i="18"/>
  <c r="M74"/>
  <c r="G16"/>
  <c r="I48" i="19" s="1"/>
  <c r="M17" i="18"/>
  <c r="M16" s="1"/>
  <c r="G97"/>
  <c r="I52" i="19" s="1"/>
  <c r="M98" i="18"/>
  <c r="M97" s="1"/>
  <c r="G198"/>
  <c r="I65" i="19" s="1"/>
  <c r="M199" i="18"/>
  <c r="M198" s="1"/>
  <c r="M235"/>
  <c r="M207" s="1"/>
  <c r="G207"/>
  <c r="I67" i="19" s="1"/>
  <c r="M123" i="18"/>
  <c r="M100"/>
  <c r="M99" s="1"/>
  <c r="G99"/>
  <c r="I53" i="19" s="1"/>
  <c r="G137" i="18"/>
  <c r="I57" i="19" s="1"/>
  <c r="M138" i="18"/>
  <c r="M137" s="1"/>
  <c r="M206"/>
  <c r="M205" s="1"/>
  <c r="G205"/>
  <c r="I66" i="19" s="1"/>
  <c r="I18" s="1"/>
  <c r="G61" i="18"/>
  <c r="I50" i="19" s="1"/>
  <c r="I16" l="1"/>
  <c r="I17"/>
  <c r="I69"/>
  <c r="I39"/>
  <c r="I40" s="1"/>
  <c r="J39" s="1"/>
  <c r="J40" s="1"/>
  <c r="G40"/>
  <c r="G25" s="1"/>
  <c r="G26" s="1"/>
  <c r="G23"/>
  <c r="G240" i="18"/>
  <c r="H24" i="17"/>
  <c r="H23"/>
  <c r="H21"/>
  <c r="H20"/>
  <c r="H19"/>
  <c r="H18"/>
  <c r="H15"/>
  <c r="H14" s="1"/>
  <c r="H13" s="1"/>
  <c r="H25" s="1"/>
  <c r="I21" i="19" l="1"/>
  <c r="G24"/>
  <c r="G29" s="1"/>
  <c r="G28"/>
  <c r="J140" i="14" l="1"/>
  <c r="BE140"/>
  <c r="BF140"/>
  <c r="BG140"/>
  <c r="BH140"/>
  <c r="BI140"/>
  <c r="BK140"/>
  <c r="J141"/>
  <c r="BE141"/>
  <c r="BF141"/>
  <c r="BG141"/>
  <c r="BH141"/>
  <c r="BI141"/>
  <c r="BK141"/>
  <c r="BK248"/>
  <c r="BI248"/>
  <c r="BH248"/>
  <c r="BG248"/>
  <c r="BF248"/>
  <c r="J248"/>
  <c r="BE248" s="1"/>
  <c r="BK247"/>
  <c r="BK246" s="1"/>
  <c r="J246" s="1"/>
  <c r="J109" s="1"/>
  <c r="BI247"/>
  <c r="BH247"/>
  <c r="BG247"/>
  <c r="BF247"/>
  <c r="J247"/>
  <c r="BE247" s="1"/>
  <c r="BK245"/>
  <c r="BK244" s="1"/>
  <c r="BI245"/>
  <c r="BH245"/>
  <c r="BG245"/>
  <c r="BF245"/>
  <c r="J245"/>
  <c r="BE245" s="1"/>
  <c r="BK243"/>
  <c r="BK242" s="1"/>
  <c r="J242" s="1"/>
  <c r="J107" s="1"/>
  <c r="BI243"/>
  <c r="BH243"/>
  <c r="BG243"/>
  <c r="BF243"/>
  <c r="J243"/>
  <c r="BE243" s="1"/>
  <c r="BK240"/>
  <c r="BI240"/>
  <c r="BH240"/>
  <c r="BG240"/>
  <c r="BF240"/>
  <c r="J240"/>
  <c r="BE240" s="1"/>
  <c r="BK239"/>
  <c r="BI239"/>
  <c r="BH239"/>
  <c r="BG239"/>
  <c r="BF239"/>
  <c r="J239"/>
  <c r="BE239" s="1"/>
  <c r="BK238"/>
  <c r="BI238"/>
  <c r="BH238"/>
  <c r="BG238"/>
  <c r="BF238"/>
  <c r="J238"/>
  <c r="BE238" s="1"/>
  <c r="BK236"/>
  <c r="BI236"/>
  <c r="BH236"/>
  <c r="BG236"/>
  <c r="BF236"/>
  <c r="J236"/>
  <c r="BE236" s="1"/>
  <c r="BK235"/>
  <c r="BI235"/>
  <c r="BH235"/>
  <c r="BG235"/>
  <c r="BF235"/>
  <c r="J235"/>
  <c r="BE235" s="1"/>
  <c r="BK234"/>
  <c r="BI234"/>
  <c r="BH234"/>
  <c r="BG234"/>
  <c r="BF234"/>
  <c r="J234"/>
  <c r="BE234" s="1"/>
  <c r="BK233"/>
  <c r="BI233"/>
  <c r="BH233"/>
  <c r="BG233"/>
  <c r="BF233"/>
  <c r="J233"/>
  <c r="BE233" s="1"/>
  <c r="BK232"/>
  <c r="BI232"/>
  <c r="BH232"/>
  <c r="BG232"/>
  <c r="BF232"/>
  <c r="J232"/>
  <c r="BE232" s="1"/>
  <c r="BK231"/>
  <c r="BI231"/>
  <c r="BH231"/>
  <c r="BG231"/>
  <c r="BF231"/>
  <c r="J231"/>
  <c r="BE231" s="1"/>
  <c r="BK230"/>
  <c r="BI230"/>
  <c r="BH230"/>
  <c r="BG230"/>
  <c r="BF230"/>
  <c r="J230"/>
  <c r="BE230" s="1"/>
  <c r="BK229"/>
  <c r="BI229"/>
  <c r="BH229"/>
  <c r="BG229"/>
  <c r="BF229"/>
  <c r="J229"/>
  <c r="BE229" s="1"/>
  <c r="BK228"/>
  <c r="BI228"/>
  <c r="BH228"/>
  <c r="BG228"/>
  <c r="BF228"/>
  <c r="J228"/>
  <c r="BE228" s="1"/>
  <c r="BK227"/>
  <c r="BI227"/>
  <c r="BH227"/>
  <c r="BG227"/>
  <c r="BF227"/>
  <c r="J227"/>
  <c r="BE227" s="1"/>
  <c r="BK226"/>
  <c r="BI226"/>
  <c r="BH226"/>
  <c r="BG226"/>
  <c r="BF226"/>
  <c r="J226"/>
  <c r="BE226" s="1"/>
  <c r="BK224"/>
  <c r="BI224"/>
  <c r="BH224"/>
  <c r="BG224"/>
  <c r="BF224"/>
  <c r="J224"/>
  <c r="BE224" s="1"/>
  <c r="BK223"/>
  <c r="BI223"/>
  <c r="BH223"/>
  <c r="BG223"/>
  <c r="BF223"/>
  <c r="J223"/>
  <c r="BE223" s="1"/>
  <c r="BK222"/>
  <c r="BI222"/>
  <c r="BH222"/>
  <c r="BG222"/>
  <c r="BF222"/>
  <c r="J222"/>
  <c r="BE222" s="1"/>
  <c r="BK220"/>
  <c r="BI220"/>
  <c r="BH220"/>
  <c r="BG220"/>
  <c r="BF220"/>
  <c r="J220"/>
  <c r="BE220" s="1"/>
  <c r="BK219"/>
  <c r="BI219"/>
  <c r="BH219"/>
  <c r="BG219"/>
  <c r="BF219"/>
  <c r="J219"/>
  <c r="BE219" s="1"/>
  <c r="BK218"/>
  <c r="BI218"/>
  <c r="BH218"/>
  <c r="BG218"/>
  <c r="BF218"/>
  <c r="J218"/>
  <c r="BE218" s="1"/>
  <c r="BK217"/>
  <c r="BI217"/>
  <c r="BH217"/>
  <c r="BG217"/>
  <c r="BF217"/>
  <c r="J217"/>
  <c r="BE217" s="1"/>
  <c r="BK216"/>
  <c r="BI216"/>
  <c r="BH216"/>
  <c r="BG216"/>
  <c r="BF216"/>
  <c r="J216"/>
  <c r="BE216" s="1"/>
  <c r="BK215"/>
  <c r="BI215"/>
  <c r="BH215"/>
  <c r="BG215"/>
  <c r="BF215"/>
  <c r="J215"/>
  <c r="BE215" s="1"/>
  <c r="BK214"/>
  <c r="BI214"/>
  <c r="BH214"/>
  <c r="BG214"/>
  <c r="BF214"/>
  <c r="J214"/>
  <c r="BE214" s="1"/>
  <c r="BK213"/>
  <c r="BI213"/>
  <c r="BH213"/>
  <c r="BG213"/>
  <c r="BF213"/>
  <c r="J213"/>
  <c r="BE213" s="1"/>
  <c r="BK212"/>
  <c r="BI212"/>
  <c r="BH212"/>
  <c r="BG212"/>
  <c r="BF212"/>
  <c r="J212"/>
  <c r="BE212" s="1"/>
  <c r="BK211"/>
  <c r="BI211"/>
  <c r="BH211"/>
  <c r="BG211"/>
  <c r="BF211"/>
  <c r="J211"/>
  <c r="BE211" s="1"/>
  <c r="BK210"/>
  <c r="BI210"/>
  <c r="BH210"/>
  <c r="BG210"/>
  <c r="BF210"/>
  <c r="J210"/>
  <c r="BE210" s="1"/>
  <c r="BK209"/>
  <c r="BI209"/>
  <c r="BH209"/>
  <c r="BG209"/>
  <c r="BF209"/>
  <c r="J209"/>
  <c r="BE209" s="1"/>
  <c r="BK208"/>
  <c r="BI208"/>
  <c r="BH208"/>
  <c r="BG208"/>
  <c r="BF208"/>
  <c r="J208"/>
  <c r="BE208" s="1"/>
  <c r="BK207"/>
  <c r="BI207"/>
  <c r="BH207"/>
  <c r="BG207"/>
  <c r="BF207"/>
  <c r="J207"/>
  <c r="BE207" s="1"/>
  <c r="BK206"/>
  <c r="BI206"/>
  <c r="BH206"/>
  <c r="BG206"/>
  <c r="BF206"/>
  <c r="J206"/>
  <c r="BE206" s="1"/>
  <c r="BK205"/>
  <c r="BI205"/>
  <c r="BH205"/>
  <c r="BG205"/>
  <c r="BF205"/>
  <c r="J205"/>
  <c r="BE205" s="1"/>
  <c r="BK204"/>
  <c r="BI204"/>
  <c r="BH204"/>
  <c r="BG204"/>
  <c r="BF204"/>
  <c r="J204"/>
  <c r="BE204" s="1"/>
  <c r="BK203"/>
  <c r="BI203"/>
  <c r="BH203"/>
  <c r="BG203"/>
  <c r="BF203"/>
  <c r="J203"/>
  <c r="BE203" s="1"/>
  <c r="BK202"/>
  <c r="BI202"/>
  <c r="BH202"/>
  <c r="BG202"/>
  <c r="BF202"/>
  <c r="J202"/>
  <c r="BE202" s="1"/>
  <c r="BK201"/>
  <c r="BI201"/>
  <c r="BH201"/>
  <c r="BG201"/>
  <c r="BF201"/>
  <c r="J201"/>
  <c r="BE201" s="1"/>
  <c r="BK200"/>
  <c r="BI200"/>
  <c r="BH200"/>
  <c r="BG200"/>
  <c r="BF200"/>
  <c r="J200"/>
  <c r="BE200" s="1"/>
  <c r="BK199"/>
  <c r="BI199"/>
  <c r="BH199"/>
  <c r="BG199"/>
  <c r="BF199"/>
  <c r="J199"/>
  <c r="BE199" s="1"/>
  <c r="BK198"/>
  <c r="BI198"/>
  <c r="BH198"/>
  <c r="BG198"/>
  <c r="BF198"/>
  <c r="J198"/>
  <c r="BE198" s="1"/>
  <c r="BK197"/>
  <c r="BI197"/>
  <c r="BH197"/>
  <c r="BG197"/>
  <c r="BF197"/>
  <c r="J197"/>
  <c r="BE197" s="1"/>
  <c r="BK196"/>
  <c r="BI196"/>
  <c r="BH196"/>
  <c r="BG196"/>
  <c r="BF196"/>
  <c r="J196"/>
  <c r="BE196" s="1"/>
  <c r="BK195"/>
  <c r="BI195"/>
  <c r="BH195"/>
  <c r="BG195"/>
  <c r="BF195"/>
  <c r="J195"/>
  <c r="BE195" s="1"/>
  <c r="BK194"/>
  <c r="BI194"/>
  <c r="BH194"/>
  <c r="BG194"/>
  <c r="BF194"/>
  <c r="J194"/>
  <c r="BE194" s="1"/>
  <c r="BK193"/>
  <c r="BI193"/>
  <c r="BH193"/>
  <c r="BG193"/>
  <c r="BF193"/>
  <c r="J193"/>
  <c r="BE193" s="1"/>
  <c r="BK192"/>
  <c r="BI192"/>
  <c r="BH192"/>
  <c r="BG192"/>
  <c r="BF192"/>
  <c r="BE192"/>
  <c r="J192"/>
  <c r="BK191"/>
  <c r="BI191"/>
  <c r="BH191"/>
  <c r="BG191"/>
  <c r="BF191"/>
  <c r="J191"/>
  <c r="BE191" s="1"/>
  <c r="BK190"/>
  <c r="BI190"/>
  <c r="BH190"/>
  <c r="BG190"/>
  <c r="BF190"/>
  <c r="J190"/>
  <c r="BE190" s="1"/>
  <c r="BK189"/>
  <c r="BI189"/>
  <c r="BH189"/>
  <c r="BG189"/>
  <c r="BF189"/>
  <c r="J189"/>
  <c r="BE189" s="1"/>
  <c r="BK188"/>
  <c r="BI188"/>
  <c r="BH188"/>
  <c r="BG188"/>
  <c r="BF188"/>
  <c r="J188"/>
  <c r="BE188" s="1"/>
  <c r="BK187"/>
  <c r="BI187"/>
  <c r="BH187"/>
  <c r="BG187"/>
  <c r="BF187"/>
  <c r="J187"/>
  <c r="BE187" s="1"/>
  <c r="BK186"/>
  <c r="BI186"/>
  <c r="BH186"/>
  <c r="BG186"/>
  <c r="BF186"/>
  <c r="J186"/>
  <c r="BE186" s="1"/>
  <c r="BK185"/>
  <c r="BI185"/>
  <c r="BH185"/>
  <c r="BG185"/>
  <c r="BF185"/>
  <c r="J185"/>
  <c r="BE185" s="1"/>
  <c r="BK184"/>
  <c r="BI184"/>
  <c r="BH184"/>
  <c r="BG184"/>
  <c r="BF184"/>
  <c r="J184"/>
  <c r="BE184" s="1"/>
  <c r="BK183"/>
  <c r="BI183"/>
  <c r="BH183"/>
  <c r="BG183"/>
  <c r="BF183"/>
  <c r="J183"/>
  <c r="BE183" s="1"/>
  <c r="BK182"/>
  <c r="BI182"/>
  <c r="BH182"/>
  <c r="BG182"/>
  <c r="BF182"/>
  <c r="J182"/>
  <c r="BE182" s="1"/>
  <c r="BK181"/>
  <c r="BI181"/>
  <c r="BH181"/>
  <c r="BG181"/>
  <c r="BF181"/>
  <c r="J181"/>
  <c r="BE181" s="1"/>
  <c r="BK180"/>
  <c r="BI180"/>
  <c r="BH180"/>
  <c r="BG180"/>
  <c r="BF180"/>
  <c r="J180"/>
  <c r="BE180" s="1"/>
  <c r="BK179"/>
  <c r="BI179"/>
  <c r="BH179"/>
  <c r="BG179"/>
  <c r="BF179"/>
  <c r="J179"/>
  <c r="BE179" s="1"/>
  <c r="BK178"/>
  <c r="BI178"/>
  <c r="BH178"/>
  <c r="BG178"/>
  <c r="BF178"/>
  <c r="J178"/>
  <c r="BE178" s="1"/>
  <c r="BK177"/>
  <c r="BI177"/>
  <c r="BH177"/>
  <c r="BG177"/>
  <c r="BF177"/>
  <c r="J177"/>
  <c r="BK176"/>
  <c r="BI176"/>
  <c r="BH176"/>
  <c r="BG176"/>
  <c r="BF176"/>
  <c r="J176"/>
  <c r="BE176" s="1"/>
  <c r="BK175"/>
  <c r="BI175"/>
  <c r="BH175"/>
  <c r="BG175"/>
  <c r="BF175"/>
  <c r="J175"/>
  <c r="BE175" s="1"/>
  <c r="BK174"/>
  <c r="BI174"/>
  <c r="BH174"/>
  <c r="BG174"/>
  <c r="BF174"/>
  <c r="J174"/>
  <c r="BE174" s="1"/>
  <c r="BK173"/>
  <c r="BI173"/>
  <c r="BH173"/>
  <c r="BG173"/>
  <c r="BF173"/>
  <c r="J173"/>
  <c r="BE173" s="1"/>
  <c r="BK172"/>
  <c r="BI172"/>
  <c r="BH172"/>
  <c r="BG172"/>
  <c r="BF172"/>
  <c r="J172"/>
  <c r="BE172" s="1"/>
  <c r="BK171"/>
  <c r="BI171"/>
  <c r="BH171"/>
  <c r="BG171"/>
  <c r="BF171"/>
  <c r="J171"/>
  <c r="BE171" s="1"/>
  <c r="BK170"/>
  <c r="BI170"/>
  <c r="BH170"/>
  <c r="BG170"/>
  <c r="BF170"/>
  <c r="J170"/>
  <c r="BE170" s="1"/>
  <c r="BK169"/>
  <c r="BI169"/>
  <c r="BH169"/>
  <c r="BG169"/>
  <c r="BF169"/>
  <c r="J169"/>
  <c r="BE169" s="1"/>
  <c r="BK168"/>
  <c r="BI168"/>
  <c r="BH168"/>
  <c r="BG168"/>
  <c r="BF168"/>
  <c r="J168"/>
  <c r="BE168" s="1"/>
  <c r="BK167"/>
  <c r="BI167"/>
  <c r="BH167"/>
  <c r="BG167"/>
  <c r="BF167"/>
  <c r="J167"/>
  <c r="BE167" s="1"/>
  <c r="BK166"/>
  <c r="BI166"/>
  <c r="BH166"/>
  <c r="BG166"/>
  <c r="BF166"/>
  <c r="J166"/>
  <c r="BE166" s="1"/>
  <c r="BK165"/>
  <c r="BI165"/>
  <c r="BH165"/>
  <c r="BG165"/>
  <c r="BF165"/>
  <c r="J165"/>
  <c r="BE165" s="1"/>
  <c r="BK164"/>
  <c r="BI164"/>
  <c r="BH164"/>
  <c r="BG164"/>
  <c r="BF164"/>
  <c r="J164"/>
  <c r="BE164" s="1"/>
  <c r="BK163"/>
  <c r="BI163"/>
  <c r="BH163"/>
  <c r="BG163"/>
  <c r="BF163"/>
  <c r="J163"/>
  <c r="BE163" s="1"/>
  <c r="BK162"/>
  <c r="BI162"/>
  <c r="BH162"/>
  <c r="BG162"/>
  <c r="BF162"/>
  <c r="J162"/>
  <c r="BE162" s="1"/>
  <c r="BK161"/>
  <c r="BI161"/>
  <c r="BH161"/>
  <c r="BG161"/>
  <c r="BF161"/>
  <c r="J161"/>
  <c r="BE161" s="1"/>
  <c r="BK160"/>
  <c r="BI160"/>
  <c r="BH160"/>
  <c r="BG160"/>
  <c r="BF160"/>
  <c r="J160"/>
  <c r="BE160" s="1"/>
  <c r="BK159"/>
  <c r="BI159"/>
  <c r="BH159"/>
  <c r="BG159"/>
  <c r="BF159"/>
  <c r="J159"/>
  <c r="BE159" s="1"/>
  <c r="BK158"/>
  <c r="BI158"/>
  <c r="BH158"/>
  <c r="BG158"/>
  <c r="BF158"/>
  <c r="J158"/>
  <c r="BE158" s="1"/>
  <c r="BK155"/>
  <c r="BI155"/>
  <c r="BH155"/>
  <c r="BG155"/>
  <c r="BF155"/>
  <c r="J155"/>
  <c r="BE155" s="1"/>
  <c r="BK154"/>
  <c r="BI154"/>
  <c r="BH154"/>
  <c r="BG154"/>
  <c r="BF154"/>
  <c r="J154"/>
  <c r="BE154" s="1"/>
  <c r="BK153"/>
  <c r="BI153"/>
  <c r="BH153"/>
  <c r="BG153"/>
  <c r="BF153"/>
  <c r="J153"/>
  <c r="BE153" s="1"/>
  <c r="BK151"/>
  <c r="BI151"/>
  <c r="BH151"/>
  <c r="BG151"/>
  <c r="BF151"/>
  <c r="J151"/>
  <c r="BE151" s="1"/>
  <c r="BK150"/>
  <c r="BI150"/>
  <c r="BH150"/>
  <c r="BG150"/>
  <c r="BF150"/>
  <c r="J150"/>
  <c r="BE150" s="1"/>
  <c r="BK149"/>
  <c r="J149" s="1"/>
  <c r="J99" s="1"/>
  <c r="BK148"/>
  <c r="BI148"/>
  <c r="BH148"/>
  <c r="BG148"/>
  <c r="BF148"/>
  <c r="J148"/>
  <c r="BE148" s="1"/>
  <c r="BK147"/>
  <c r="BI147"/>
  <c r="BH147"/>
  <c r="BG147"/>
  <c r="BF147"/>
  <c r="J147"/>
  <c r="BE147" s="1"/>
  <c r="BK146"/>
  <c r="BI146"/>
  <c r="BH146"/>
  <c r="BG146"/>
  <c r="BF146"/>
  <c r="J146"/>
  <c r="BE146" s="1"/>
  <c r="BK145"/>
  <c r="BI145"/>
  <c r="BH145"/>
  <c r="BG145"/>
  <c r="BF145"/>
  <c r="J145"/>
  <c r="BE145" s="1"/>
  <c r="BK144"/>
  <c r="BI144"/>
  <c r="BH144"/>
  <c r="BG144"/>
  <c r="BF144"/>
  <c r="J144"/>
  <c r="BE144" s="1"/>
  <c r="BK143"/>
  <c r="BI143"/>
  <c r="BH143"/>
  <c r="BG143"/>
  <c r="BF143"/>
  <c r="J143"/>
  <c r="BE143" s="1"/>
  <c r="BK142"/>
  <c r="BI142"/>
  <c r="BH142"/>
  <c r="BG142"/>
  <c r="BF142"/>
  <c r="J142"/>
  <c r="BE142" s="1"/>
  <c r="BK139"/>
  <c r="BI139"/>
  <c r="BH139"/>
  <c r="BG139"/>
  <c r="BF139"/>
  <c r="J139"/>
  <c r="BE139" s="1"/>
  <c r="BK137"/>
  <c r="BK136" s="1"/>
  <c r="J136" s="1"/>
  <c r="J97" s="1"/>
  <c r="BI137"/>
  <c r="BH137"/>
  <c r="BG137"/>
  <c r="BF137"/>
  <c r="J137"/>
  <c r="BE137" s="1"/>
  <c r="BK135"/>
  <c r="BI135"/>
  <c r="BH135"/>
  <c r="BG135"/>
  <c r="BF135"/>
  <c r="J135"/>
  <c r="BE135" s="1"/>
  <c r="BK134"/>
  <c r="BI134"/>
  <c r="BH134"/>
  <c r="BG134"/>
  <c r="BF134"/>
  <c r="J134"/>
  <c r="BE134" s="1"/>
  <c r="BK133"/>
  <c r="BI133"/>
  <c r="BH133"/>
  <c r="BG133"/>
  <c r="BF133"/>
  <c r="J133"/>
  <c r="BE133" s="1"/>
  <c r="BK132"/>
  <c r="BI132"/>
  <c r="BH132"/>
  <c r="BG132"/>
  <c r="BF132"/>
  <c r="J132"/>
  <c r="BE132" s="1"/>
  <c r="BK131"/>
  <c r="BI131"/>
  <c r="BH131"/>
  <c r="BG131"/>
  <c r="BF131"/>
  <c r="J131"/>
  <c r="BE131" s="1"/>
  <c r="BK130"/>
  <c r="BI130"/>
  <c r="BH130"/>
  <c r="BG130"/>
  <c r="BF130"/>
  <c r="J130"/>
  <c r="BE130" s="1"/>
  <c r="F121"/>
  <c r="E119"/>
  <c r="F87"/>
  <c r="E85"/>
  <c r="J35"/>
  <c r="J34"/>
  <c r="J33"/>
  <c r="J22"/>
  <c r="E22"/>
  <c r="J124" s="1"/>
  <c r="J21"/>
  <c r="J19"/>
  <c r="E19"/>
  <c r="J89" s="1"/>
  <c r="J18"/>
  <c r="J16"/>
  <c r="E16"/>
  <c r="F124" s="1"/>
  <c r="J15"/>
  <c r="J13"/>
  <c r="E13"/>
  <c r="F123" s="1"/>
  <c r="J12"/>
  <c r="J10"/>
  <c r="J87" s="1"/>
  <c r="J121" l="1"/>
  <c r="F89"/>
  <c r="J123"/>
  <c r="BK129"/>
  <c r="J129" s="1"/>
  <c r="J96" s="1"/>
  <c r="BK138"/>
  <c r="J138" s="1"/>
  <c r="J98" s="1"/>
  <c r="BK157"/>
  <c r="BK221"/>
  <c r="J221" s="1"/>
  <c r="J103" s="1"/>
  <c r="BK237"/>
  <c r="J237" s="1"/>
  <c r="J105" s="1"/>
  <c r="BK152"/>
  <c r="J152" s="1"/>
  <c r="J100" s="1"/>
  <c r="F33"/>
  <c r="BK225"/>
  <c r="J225" s="1"/>
  <c r="J104" s="1"/>
  <c r="F34"/>
  <c r="F32"/>
  <c r="F35"/>
  <c r="J32"/>
  <c r="J244"/>
  <c r="J108" s="1"/>
  <c r="BK241"/>
  <c r="J241" s="1"/>
  <c r="J106" s="1"/>
  <c r="J157"/>
  <c r="J102" s="1"/>
  <c r="J90"/>
  <c r="F90"/>
  <c r="BE177"/>
  <c r="J31" s="1"/>
  <c r="BK128" l="1"/>
  <c r="J128" s="1"/>
  <c r="J95" s="1"/>
  <c r="BK156"/>
  <c r="J156" s="1"/>
  <c r="J101" s="1"/>
  <c r="F31"/>
  <c r="BK127" l="1"/>
  <c r="J127" s="1"/>
  <c r="J28" s="1"/>
  <c r="J94" l="1"/>
  <c r="J37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<sst xmlns="http://schemas.openxmlformats.org/spreadsheetml/2006/main" count="2367" uniqueCount="919">
  <si>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</si>
  <si>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</si>
  <si>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</si>
  <si>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</si>
  <si>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</si>
  <si>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</si>
  <si>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</si>
  <si>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</si>
  <si>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</si>
  <si>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</si>
  <si>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</si>
  <si>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</si>
  <si>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</si>
  <si>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</si>
  <si>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</si>
  <si>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</si>
  <si>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</si>
  <si>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</si>
  <si>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</si>
  <si>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</si>
  <si>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</si>
  <si>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</si>
  <si>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</si>
  <si>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</si>
  <si>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</si>
  <si>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</si>
  <si>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</si>
  <si>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</si>
  <si>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</si>
  <si>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</si>
  <si>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</si>
  <si>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</si>
  <si>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</si>
  <si>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</si>
  <si>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</si>
  <si>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</si>
  <si>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</si>
  <si>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</si>
  <si>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</si>
  <si>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Zakázka:</t>
  </si>
  <si>
    <t>Z:</t>
  </si>
  <si>
    <t>Položkový rozpočet</t>
  </si>
  <si>
    <t>areál letního kina st. 27 Sezimovo Ústí II etapa</t>
  </si>
  <si>
    <t>Rozpočet:</t>
  </si>
  <si>
    <t>Misto</t>
  </si>
  <si>
    <t>Kolář</t>
  </si>
  <si>
    <t>1892 Stavební úpravy a přístavba rampy sociálního zařízení</t>
  </si>
  <si>
    <t>Městské středisko kultury a sportu</t>
  </si>
  <si>
    <t>náměstí Tomáše Bati 701</t>
  </si>
  <si>
    <t>39102</t>
  </si>
  <si>
    <t xml:space="preserve">71195424 </t>
  </si>
  <si>
    <t>Rozpočet</t>
  </si>
  <si>
    <t>Celkem za stavbu</t>
  </si>
  <si>
    <t>CZK</t>
  </si>
  <si>
    <t>Rekapitulace dílů</t>
  </si>
  <si>
    <t>Typ dílu</t>
  </si>
  <si>
    <t>1</t>
  </si>
  <si>
    <t>Zemní práce SO02</t>
  </si>
  <si>
    <t>2</t>
  </si>
  <si>
    <t>Základy,zvláštní zakládání SO02</t>
  </si>
  <si>
    <t>3</t>
  </si>
  <si>
    <t>Svislé a kompletní konstrukce</t>
  </si>
  <si>
    <t>61</t>
  </si>
  <si>
    <t>Upravy povrchů vnitřní</t>
  </si>
  <si>
    <t>62</t>
  </si>
  <si>
    <t>Upravy povrchů vnější</t>
  </si>
  <si>
    <t>63</t>
  </si>
  <si>
    <t>Podlahy a podlahové konstrukce 2 etapa</t>
  </si>
  <si>
    <t>8</t>
  </si>
  <si>
    <t>Trubní vedení</t>
  </si>
  <si>
    <t>99</t>
  </si>
  <si>
    <t>Staveništní přesun hmot</t>
  </si>
  <si>
    <t>711</t>
  </si>
  <si>
    <t>Izolace proti vodě</t>
  </si>
  <si>
    <t>720</t>
  </si>
  <si>
    <t>Zdravotechnická instalace</t>
  </si>
  <si>
    <t>7631</t>
  </si>
  <si>
    <t>Konstrukce sádrokartonové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</si>
  <si>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</si>
  <si>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</si>
  <si>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</si>
  <si>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</si>
  <si>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</si>
  <si>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</si>
  <si>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</si>
  <si>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</si>
  <si>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</si>
  <si>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</si>
  <si>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</si>
  <si>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 xml:space="preserve">Elektromontáže </t>
  </si>
  <si>
    <t>D959</t>
  </si>
  <si>
    <t>Bourání a přesuny sutí vč poplatků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</si>
  <si>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</si>
  <si>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</si>
  <si>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</si>
  <si>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</si>
  <si>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</si>
  <si>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</si>
  <si>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</si>
  <si>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</si>
  <si>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</si>
  <si>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</si>
  <si>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</si>
  <si>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</si>
  <si>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</si>
  <si>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</si>
  <si>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</si>
  <si>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</si>
  <si>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</si>
  <si>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</si>
  <si>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</si>
  <si>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</si>
  <si>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</si>
  <si>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</si>
  <si>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</si>
  <si>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</si>
  <si>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</si>
  <si>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</si>
  <si>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</si>
  <si>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</si>
  <si>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</si>
  <si>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</si>
  <si>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 xml:space="preserve">Ruční výkop jam, rýh a šachet v hornině tř. 3,  dokopávka </t>
  </si>
  <si>
    <t>POL1_0</t>
  </si>
  <si>
    <t>162701105R00</t>
  </si>
  <si>
    <t>Vodorovné přemístění výkopku z hor.1-4 do 10000 m</t>
  </si>
  <si>
    <t>m3</t>
  </si>
  <si>
    <t>10-4,2</t>
  </si>
  <si>
    <t>VV</t>
  </si>
  <si>
    <t>132201110R00</t>
  </si>
  <si>
    <t>Hloubení rýh š.do 60 cm v hor.3 do 50 m3, STROJNĚ</t>
  </si>
  <si>
    <t>199000002R00</t>
  </si>
  <si>
    <t>Poplatek za skládku horniny 1- 4, č. dle katal. odpadů 17 05 04</t>
  </si>
  <si>
    <t>171101104R00</t>
  </si>
  <si>
    <t>Uložení sypaniny do násypů zhutněných na 102% PS, (pod desku rampy ,odhad</t>
  </si>
  <si>
    <t>3,5*1,2</t>
  </si>
  <si>
    <t>274313621R00</t>
  </si>
  <si>
    <t xml:space="preserve">Beton základových pasů prostý C 20/25 </t>
  </si>
  <si>
    <t>Začátek provozního součtu</t>
  </si>
  <si>
    <t xml:space="preserve">  0,6*0,8*((2+8,4)+(0,6+2,2))</t>
  </si>
  <si>
    <t xml:space="preserve">  0,6*0,8*8,4</t>
  </si>
  <si>
    <t>Konec provozního součtu</t>
  </si>
  <si>
    <t>10,4</t>
  </si>
  <si>
    <t>274272130RT4</t>
  </si>
  <si>
    <t>Zdivo základové z bednicích tvárnic, tl. 250 mm, výplň tvárnic betonem C 20/25</t>
  </si>
  <si>
    <t>m2</t>
  </si>
  <si>
    <t xml:space="preserve">  </t>
  </si>
  <si>
    <t xml:space="preserve">  8,4 *(0,97-0,25+0,4-0,25)*0,5*2</t>
  </si>
  <si>
    <t xml:space="preserve">  1,74*(0,4-0,25)</t>
  </si>
  <si>
    <t xml:space="preserve">  (2,19*2+0,3)*(0,97-0,25)</t>
  </si>
  <si>
    <t>10,93</t>
  </si>
  <si>
    <t>274361021R00</t>
  </si>
  <si>
    <t>Výztuž zdiva základových pasů z tvárnic ztraceného bednění 12 prutů/m2, průměr 10 mm</t>
  </si>
  <si>
    <t>273321321R00</t>
  </si>
  <si>
    <t>Železobeton základových desek C 20/25</t>
  </si>
  <si>
    <t xml:space="preserve">  1,7*(2,4*1,01+1,5+2,4*1,01)*0,15</t>
  </si>
  <si>
    <t xml:space="preserve">  2*2*0,15</t>
  </si>
  <si>
    <t>2,2</t>
  </si>
  <si>
    <t>273351215RT1</t>
  </si>
  <si>
    <t>Bednění stěn základových desek - zřízení, bednicí materiál prkna</t>
  </si>
  <si>
    <t xml:space="preserve">(2,4*1,01+1,5+2,4*1,01)*0,15 </t>
  </si>
  <si>
    <t>2*0,15</t>
  </si>
  <si>
    <t>273351216R00</t>
  </si>
  <si>
    <t>Bednění stěn základových desek - odstranění</t>
  </si>
  <si>
    <t>273361921RT8</t>
  </si>
  <si>
    <t xml:space="preserve">Výztuž základových desek ze svařovaných sítí, KY 81, drát d 8,0 mm, oko 100 x 100 mm </t>
  </si>
  <si>
    <t>t</t>
  </si>
  <si>
    <t xml:space="preserve"> 2*2*0,08</t>
  </si>
  <si>
    <t>1,7*(2,4*1,01+1,5+2,4*1,01)*0,08</t>
  </si>
  <si>
    <t>411354251R00</t>
  </si>
  <si>
    <t>Bednění stropů zabudované z ocelových trapézových plechů pozinkovaných vlna 30 mm tl. 0,8 mm, (na zvýšeném zdivu šachry pod KV2)</t>
  </si>
  <si>
    <t>2,1*2,5</t>
  </si>
  <si>
    <t>767991920R00</t>
  </si>
  <si>
    <t>Řezání plechu tl. do 1 mm kotoučem, vyžezání otvoru pro vstup</t>
  </si>
  <si>
    <t>m</t>
  </si>
  <si>
    <t>767990010RA0</t>
  </si>
  <si>
    <t>Bednění otvoru pro vstup ze stočeného a svařeného, plechu 3 mm</t>
  </si>
  <si>
    <t>kg</t>
  </si>
  <si>
    <t>POL2_0</t>
  </si>
  <si>
    <t>2*0,15*27</t>
  </si>
  <si>
    <t>346244315R00</t>
  </si>
  <si>
    <t>Obezdívky van a WC nádržek z desek  tl. 150 mm</t>
  </si>
  <si>
    <t xml:space="preserve">  WC invalida:1,6*1,2</t>
  </si>
  <si>
    <t>1,92</t>
  </si>
  <si>
    <t>342247123R00</t>
  </si>
  <si>
    <t>Příčky z cihel P10 na maltu vápenocementovou 5 MPa, tl. 115 mm  II E</t>
  </si>
  <si>
    <t xml:space="preserve">  1np:1,33*2,65</t>
  </si>
  <si>
    <t>3,52</t>
  </si>
  <si>
    <t>612421637R00</t>
  </si>
  <si>
    <t>Omítka vnitřní zdiva, MVC, štuková  II.etapa</t>
  </si>
  <si>
    <t xml:space="preserve">  1.06 wc invalidé po bourání:3</t>
  </si>
  <si>
    <t>612100010RA0</t>
  </si>
  <si>
    <t>Hrubá výplň rýh ve stěnách, po rozvodech vody a odpadů  II.etapa</t>
  </si>
  <si>
    <t>612421626R00</t>
  </si>
  <si>
    <t>Omítka vnitřní zdiva, MVC, hladká  II.atapa</t>
  </si>
  <si>
    <t xml:space="preserve">  1.06 wc invalidé 8,1:3,52</t>
  </si>
  <si>
    <t>612142001</t>
  </si>
  <si>
    <t>Pletivo sklovláknité vnitřních stěn , vtlačené do tmele  I I.etapa</t>
  </si>
  <si>
    <t xml:space="preserve">  1.06 wc invalidé 8,1:8,1*2,65-0,9*2+2*0,25*2</t>
  </si>
  <si>
    <t>20,67</t>
  </si>
  <si>
    <t>612471411RT2</t>
  </si>
  <si>
    <t>Úprava vnitřních stěn aktivovaným štukem, s použitím suché maltové směsi II etapa</t>
  </si>
  <si>
    <t xml:space="preserve">  celá plocha:20,670 </t>
  </si>
  <si>
    <t xml:space="preserve">  obklady:- 15,400 </t>
  </si>
  <si>
    <t>5,3</t>
  </si>
  <si>
    <t>622421143R00</t>
  </si>
  <si>
    <t>Omítka vnější stěn, MVC, štuková, složitost 1-2, (opravy po bourání včetně ostění)</t>
  </si>
  <si>
    <t>631315711R00</t>
  </si>
  <si>
    <t>Mazanina betonová tl. 12 - 24 cm C 25/30</t>
  </si>
  <si>
    <t xml:space="preserve">  1,7*(2,4*1,01+1,5+2,4*1,01)*0,1</t>
  </si>
  <si>
    <t xml:space="preserve">  2*2*0,1</t>
  </si>
  <si>
    <t>1,48</t>
  </si>
  <si>
    <t>631361921RT5</t>
  </si>
  <si>
    <t>Výztuž mazanin svařovanou sítí, KH 20, drát d 6,0 mm, oko 150 x 150 mm</t>
  </si>
  <si>
    <t xml:space="preserve">   2*2*0,003</t>
  </si>
  <si>
    <t xml:space="preserve">   1,7*(2,4*1,01+1,5+2,4*1,01)*0,003</t>
  </si>
  <si>
    <t>0,045</t>
  </si>
  <si>
    <t>631351101R00</t>
  </si>
  <si>
    <t>Bednění stěn, rýh a otvorů v podlahách - zřízení</t>
  </si>
  <si>
    <t xml:space="preserve">   (2,4*1,01+1,5+2,4*1,01+2)*0,1</t>
  </si>
  <si>
    <t>0,83</t>
  </si>
  <si>
    <t>631351102R00</t>
  </si>
  <si>
    <t>Bednění stěn, rýh a otvorů v podlahách -odstranění</t>
  </si>
  <si>
    <t>899102111RT2</t>
  </si>
  <si>
    <t>Osazení poklopu s rámem do 100 kg (KV02)  IIE, včetně dodávky poklopu lit. s rámem 600 x 600</t>
  </si>
  <si>
    <t>kus</t>
  </si>
  <si>
    <t>999281105R00</t>
  </si>
  <si>
    <t>Přesun hmot pro opravy a údržbu do výšky 6 m</t>
  </si>
  <si>
    <t>39,28+0,6*2+0,15+3,8+0,05+0,03</t>
  </si>
  <si>
    <t>711140031RAA</t>
  </si>
  <si>
    <t>Izolace proti vodě vodorovná přitavená, 2x, 1xALP,1x Bitagit 40,1x Elastek 40 special mineral</t>
  </si>
  <si>
    <t>R711192102A</t>
  </si>
  <si>
    <t>Izolace proti zemní vlhkosti  hydroizol. svislá,  1 vrstva na př. Saniflex  Schomburg   IIE</t>
  </si>
  <si>
    <t xml:space="preserve">  1.06 wc invalidé 8,1:8,1*0,3-0,9*0,3+2*0,25*0,3</t>
  </si>
  <si>
    <t>2,31</t>
  </si>
  <si>
    <t>R711191101A</t>
  </si>
  <si>
    <t xml:space="preserve">Izolace proti zemní vlhkosti hydroizoalční, stěrkou vodorovná 1x např Saniflex  Schomburg </t>
  </si>
  <si>
    <t>včetně dodávky stěrky např. Schomburg</t>
  </si>
  <si>
    <t>POP</t>
  </si>
  <si>
    <t xml:space="preserve">  1.06 invalidé 3,6 3,6:3,6</t>
  </si>
  <si>
    <t>3,6</t>
  </si>
  <si>
    <t>998711101R00</t>
  </si>
  <si>
    <t>Přesun hmot pro izolace proti vodě, výšky do 6 m</t>
  </si>
  <si>
    <t>720000_2</t>
  </si>
  <si>
    <t>Zdravotní instalace včetně přípojky , přenos z listu 720_2</t>
  </si>
  <si>
    <t>kpl</t>
  </si>
  <si>
    <t>342264051RT3</t>
  </si>
  <si>
    <t>Podhled sádrokartonový na zavěšenou ocel. konstr., desky standard impreg. tl. 12,5 mm, bez izolace</t>
  </si>
  <si>
    <t>D01</t>
  </si>
  <si>
    <t>D+M Vchodové dveře v hliníkovém rámu křídlo hliník, , 1250 x 2200 , křídlo 900 , plné tříbodový zámek</t>
  </si>
  <si>
    <t>vodorovné madlo na celou šířku 800-900 mm nad podlahou, barva - antracit</t>
  </si>
  <si>
    <t>dále viz tabulky</t>
  </si>
  <si>
    <t>včetně přesunu hnot</t>
  </si>
  <si>
    <t>Z01</t>
  </si>
  <si>
    <t>Zábradlí pozinkované, 2E</t>
  </si>
  <si>
    <t>Konstrukce  z jeklů 40x40x3+vodorovné výplně z nerezových trubiček (viz pohledy)</t>
  </si>
  <si>
    <t>771575107R00</t>
  </si>
  <si>
    <t>Montáž podlah keram.,režné hladké, tmel, 20x20 cm</t>
  </si>
  <si>
    <t>59764231R</t>
  </si>
  <si>
    <t xml:space="preserve">Dlažba podle výběru investora  , min R10 </t>
  </si>
  <si>
    <t>POL3_0</t>
  </si>
  <si>
    <t>Referenční výrobek Dlažba Vogue System Interni IN Nero 20x20 R11</t>
  </si>
  <si>
    <t xml:space="preserve">  na balení:3,6*1,08/1,4</t>
  </si>
  <si>
    <t>3*1,4</t>
  </si>
  <si>
    <t>998771101R00</t>
  </si>
  <si>
    <t>Přesun hmot pro podlahy z dlaždic, výšky do 6 m</t>
  </si>
  <si>
    <t>781475114R00</t>
  </si>
  <si>
    <t>Obklad vnitřní stěn keramický, do tmele, 20x20 cm</t>
  </si>
  <si>
    <t xml:space="preserve">  1.06 wc invalidé 8,1:8,1*2-0,9*2+2*0,25*2</t>
  </si>
  <si>
    <t>15,4</t>
  </si>
  <si>
    <t>781497111R00</t>
  </si>
  <si>
    <t xml:space="preserve">Lišta hliníková ukončovacích k obkladům </t>
  </si>
  <si>
    <t xml:space="preserve">1.06 wc invalidé 8,1:: 8,1-0,9+2*0,25+1,6 </t>
  </si>
  <si>
    <t>597813604R</t>
  </si>
  <si>
    <t>Obkládačka  200 x 200 mm vzorovaná, podle výběru investora</t>
  </si>
  <si>
    <t>referenční výrobek  HIDRA PRISMA WHITE</t>
  </si>
  <si>
    <t xml:space="preserve">  1.06 wc invalidé 8,1:1,47*2*1,08/1,04</t>
  </si>
  <si>
    <t>3*1,04</t>
  </si>
  <si>
    <t>597813605R</t>
  </si>
  <si>
    <t>Obkládačka  200 x 200 mm bílá podle výberu  IIE, investora</t>
  </si>
  <si>
    <t>referenční výrobek vogue-system-interni-ghiaccio-20x20</t>
  </si>
  <si>
    <t xml:space="preserve">  balení 1,4 m2:</t>
  </si>
  <si>
    <t xml:space="preserve">  použito na vzorované:1,6*2*-1*1,08*1,4</t>
  </si>
  <si>
    <t xml:space="preserve">  1.06 wc invalidé 8,1:(8,1*2-0,9*2+2*0,25*2)*1,08/1,4</t>
  </si>
  <si>
    <t>8*1,4</t>
  </si>
  <si>
    <t>998781101R00</t>
  </si>
  <si>
    <t>Přesun hmot pro obklady keramické, výšky do 6 m</t>
  </si>
  <si>
    <t>784450010RAB</t>
  </si>
  <si>
    <t>Malba z malíř. směsí jednobarevná s bílým stropem, dvojnásobná  včetně sádrkartonu</t>
  </si>
  <si>
    <t xml:space="preserve">  sádrokraton:3,1</t>
  </si>
  <si>
    <t xml:space="preserve">  stěny:20,67-15,4</t>
  </si>
  <si>
    <t>8,4</t>
  </si>
  <si>
    <t>M21_2</t>
  </si>
  <si>
    <t>Elektroinstalace  II.etapa - přenos z listu M21_2</t>
  </si>
  <si>
    <t>kč</t>
  </si>
  <si>
    <t>965081713RT2</t>
  </si>
  <si>
    <t>Bourání dlažeb keramických tl.10 mm, nad 1 m2, sbíječka, dlaždice keramické</t>
  </si>
  <si>
    <t xml:space="preserve">  1.06 sklad 3,6:3,6</t>
  </si>
  <si>
    <t>978013191R00</t>
  </si>
  <si>
    <t>Otlučení omítek vnitřních stěn v rozsahu do 100 %</t>
  </si>
  <si>
    <t xml:space="preserve">  0.05 vzduchotechnika 3,3:1,3*2,7</t>
  </si>
  <si>
    <t xml:space="preserve">  1.06 sklad 3,6:1,3*2,7</t>
  </si>
  <si>
    <t>7,02</t>
  </si>
  <si>
    <t>721110806R00</t>
  </si>
  <si>
    <t>Demontáž potrubí z kameninových trub do DN 200 mm, odhad , pouze potrubí v trase nového</t>
  </si>
  <si>
    <t>968072455R00</t>
  </si>
  <si>
    <t>Vybourání kovových dveřních zárubní pl. do 2 m2, 2E</t>
  </si>
  <si>
    <t xml:space="preserve">  1.05 promítárna:0,8*2</t>
  </si>
  <si>
    <t>1,6</t>
  </si>
  <si>
    <t>968062354R00</t>
  </si>
  <si>
    <t>Vybourání dřevěných rámů oken dvojitých pl. 1 m2, II Etapa</t>
  </si>
  <si>
    <t>006 sklad:1,25*0,55</t>
  </si>
  <si>
    <t>971033651R00</t>
  </si>
  <si>
    <t>Vybourání otv. zeď cihel. pl.4 m2, tl.60 cm, MVC, II.etapa</t>
  </si>
  <si>
    <t>1,25*1,65*0,37</t>
  </si>
  <si>
    <t>976085211R00</t>
  </si>
  <si>
    <t>Vybourání kanal.rámů a poklopů plochy do 0,3 m2, IIE</t>
  </si>
  <si>
    <t>783801812R00</t>
  </si>
  <si>
    <t>Odstranění nátěrů z omítek stěn, oškrabáním</t>
  </si>
  <si>
    <t>(1,6+2,2*2)*2,8-(0,8*2+1,25*0,6)</t>
  </si>
  <si>
    <t>972054691R00</t>
  </si>
  <si>
    <t>Vybourání otv. stropy ŽB pl. 4 m2, tl. nad 8 cm, II E</t>
  </si>
  <si>
    <t>Původní kryt šachty E</t>
  </si>
  <si>
    <t>2,5*0,2</t>
  </si>
  <si>
    <t>R99701002</t>
  </si>
  <si>
    <t xml:space="preserve">cihly, malta,tašky,beton  Rumpold, Kód odpadu 17 09 04 – směsné stavební materiály </t>
  </si>
  <si>
    <t>T</t>
  </si>
  <si>
    <t>979100011RA0</t>
  </si>
  <si>
    <t>Odvoz suti a vyb.hmot do 10 km, vnitrost. 15 m</t>
  </si>
  <si>
    <t>005121010R</t>
  </si>
  <si>
    <t>Vybudování zařízení staveniště</t>
  </si>
  <si>
    <t>Soubor</t>
  </si>
  <si>
    <t/>
  </si>
  <si>
    <t>SUM</t>
  </si>
  <si>
    <t>Poznámky uchazeče k zadání</t>
  </si>
  <si>
    <t>POPUZIV</t>
  </si>
  <si>
    <t>END</t>
  </si>
  <si>
    <t>- žlute označené buňky se odkazují na výsledek jiných buňek nebo listu, nesmějí se měnit</t>
  </si>
  <si>
    <t>ROZPOČET S VÝKAZEM VÝMĚR</t>
  </si>
  <si>
    <t>Stavba:   Letní kino Sezimovo Ústí_Stavební úpravy WC-ZDRAVOTNĚ TECHNICKÉ INSTALACE</t>
  </si>
  <si>
    <t>Objekt:    Venkovní ramapa  a WC invalidé - II.etapa</t>
  </si>
  <si>
    <t xml:space="preserve">Objednatel:   </t>
  </si>
  <si>
    <t xml:space="preserve">Zhotovitel:   </t>
  </si>
  <si>
    <t xml:space="preserve">Zpracoval:   </t>
  </si>
  <si>
    <t xml:space="preserve">Místo:   </t>
  </si>
  <si>
    <t>Datum:   25. 11. 2024</t>
  </si>
  <si>
    <t>Č.</t>
  </si>
  <si>
    <t>KCN</t>
  </si>
  <si>
    <t>Kód položky</t>
  </si>
  <si>
    <t>Popis</t>
  </si>
  <si>
    <t>Množství celkem</t>
  </si>
  <si>
    <t>Cena jednotková</t>
  </si>
  <si>
    <t>4</t>
  </si>
  <si>
    <t>5</t>
  </si>
  <si>
    <t>6</t>
  </si>
  <si>
    <t>7</t>
  </si>
  <si>
    <t xml:space="preserve">Práce a dodávky PSV   </t>
  </si>
  <si>
    <t>725</t>
  </si>
  <si>
    <t xml:space="preserve">Zdravotechnika - zařizovací předměty   </t>
  </si>
  <si>
    <t>721</t>
  </si>
  <si>
    <t>soubor</t>
  </si>
  <si>
    <t xml:space="preserve">Pro tělesně postižené   </t>
  </si>
  <si>
    <t xml:space="preserve">Po dohodě s investorem případně 2x dvojimyvadlo vestavěné   </t>
  </si>
  <si>
    <t>725211681</t>
  </si>
  <si>
    <t xml:space="preserve">Umyvadlo keramické bílé zdravotní šířky 640 mm připevněné na stěnu šrouby   </t>
  </si>
  <si>
    <t>725813115</t>
  </si>
  <si>
    <t xml:space="preserve">Ventil rohový G 1/2" s připojovací trubičkou oplétanou a s filtračním sítkem   </t>
  </si>
  <si>
    <t>725822611</t>
  </si>
  <si>
    <t xml:space="preserve">Baterie umyvadlová stojánková páková bez výpusti   </t>
  </si>
  <si>
    <t xml:space="preserve">4xUM nové, 1x UM zdravotní, 1x UM stávající + baterie nová v 1.NP   </t>
  </si>
  <si>
    <t>725861102</t>
  </si>
  <si>
    <t xml:space="preserve">Zápachová uzávěrka pro umyvadla DN 40   </t>
  </si>
  <si>
    <t>998725101</t>
  </si>
  <si>
    <t xml:space="preserve">Přesun hmot tonážní pro zařizovací předměty v objektech v do 6 m   </t>
  </si>
  <si>
    <t xml:space="preserve">Celkem   </t>
  </si>
  <si>
    <t>{e4218abf-4753-481c-87b7-341fabc91f98}</t>
  </si>
  <si>
    <t>KRYCÍ LIST SOUPISU PRACÍ</t>
  </si>
  <si>
    <t>False</t>
  </si>
  <si>
    <t>Stavba:</t>
  </si>
  <si>
    <t>STAVEBNÍ ÚPRAVY A PŘÍSTAVBA RAMPY PROMÍTÁRNY AREÁLU LETNÍHO KINA V SEZIMOVĚ ÚSTÍ</t>
  </si>
  <si>
    <t>KSO:</t>
  </si>
  <si>
    <t>CC-CZ:</t>
  </si>
  <si>
    <t>Místo:  II.etapa</t>
  </si>
  <si>
    <t xml:space="preserve"> </t>
  </si>
  <si>
    <t>Datum:</t>
  </si>
  <si>
    <t>Zadavatel:</t>
  </si>
  <si>
    <t>Zpracovatel:</t>
  </si>
  <si>
    <t>Poznámka: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</si>
  <si>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</si>
  <si>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</si>
  <si>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</si>
  <si>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</si>
  <si>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</si>
  <si>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</si>
  <si>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</si>
  <si>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</si>
  <si>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</si>
  <si>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Cena s DPH</t>
  </si>
  <si>
    <t>Projektant</t>
  </si>
  <si>
    <t>Zpracovatel</t>
  </si>
  <si>
    <t>Datum a podpis:</t>
  </si>
  <si>
    <t>Razítko</t>
  </si>
  <si>
    <t>Objednavatel</t>
  </si>
  <si>
    <t>Zhotovitel</t>
  </si>
  <si>
    <t>REKAPITULACE ČLENĚNÍ SOUPISU PRACÍ</t>
  </si>
  <si>
    <t>Místo: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</si>
  <si>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</si>
  <si>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</si>
  <si>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</si>
  <si>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</si>
  <si>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</si>
  <si>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</si>
  <si>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742 - Elektromontáže - rozvodný systém</t>
  </si>
  <si>
    <t xml:space="preserve">    743 - Elektromontáže - hrubá montáž</t>
  </si>
  <si>
    <t xml:space="preserve">    748 - Elektromontáže - osvětlovací zařízení a svítidla</t>
  </si>
  <si>
    <t xml:space="preserve">    749 - Elektromontáže - ostatní práce a konstrukce</t>
  </si>
  <si>
    <t>M - Práce a dodávky M</t>
  </si>
  <si>
    <t xml:space="preserve">    21-M - Elektromontáže</t>
  </si>
  <si>
    <t xml:space="preserve">    36-M - Montáž prov.,měř. a regul. zařízení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</si>
  <si>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</si>
  <si>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</si>
  <si>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</si>
  <si>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</si>
  <si>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</si>
  <si>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</si>
  <si>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</si>
  <si>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</si>
  <si>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Typ</t>
  </si>
  <si>
    <t>Kód</t>
  </si>
  <si>
    <t>Množství</t>
  </si>
  <si>
    <t>J.cena [CZK]</t>
  </si>
  <si>
    <t>Cenová soustava</t>
  </si>
  <si>
    <t>Náklady soupisu celkem</t>
  </si>
  <si>
    <t>D</t>
  </si>
  <si>
    <t>Práce a dodávky PSV</t>
  </si>
  <si>
    <t>0</t>
  </si>
  <si>
    <t>ROZPOCET</t>
  </si>
  <si>
    <t>741</t>
  </si>
  <si>
    <t>Elektroinstalace - silnoproud</t>
  </si>
  <si>
    <t>K</t>
  </si>
  <si>
    <t>741130001</t>
  </si>
  <si>
    <t>Ukončení vodič izolovaný do 2,5mm2 v rozváděči nebo na přístroji</t>
  </si>
  <si>
    <t>16</t>
  </si>
  <si>
    <t>911031693</t>
  </si>
  <si>
    <t>741372062</t>
  </si>
  <si>
    <t>Montáž svítidlo LED bytové přisazené stropní panelové do 0,36 m2</t>
  </si>
  <si>
    <t>-728621796</t>
  </si>
  <si>
    <t>M</t>
  </si>
  <si>
    <t>10.021.2403</t>
  </si>
  <si>
    <t>Interiérové čtvercové LED plastové svítidlo na přisazení ke stropu nebo na stěnu č.2 - Linea Square 3600 840 IP54 27W, 3600lm</t>
  </si>
  <si>
    <t>KS</t>
  </si>
  <si>
    <t>32</t>
  </si>
  <si>
    <t>-1278427399</t>
  </si>
  <si>
    <t>-1477608908</t>
  </si>
  <si>
    <t>10.021.2404</t>
  </si>
  <si>
    <t>Interiérové čtvercové LED plastové svítidlo na přisazení ke stropu nebo na stěnu č.1 - Linea Square 2400 840 IP54 18W, 2400lm</t>
  </si>
  <si>
    <t>-2118281265</t>
  </si>
  <si>
    <t>741810002</t>
  </si>
  <si>
    <t>Celková prohlídka elektrického rozvodu a zařízení přes 100 000 do 500 000,- Kč</t>
  </si>
  <si>
    <t>-166517775</t>
  </si>
  <si>
    <t>742</t>
  </si>
  <si>
    <t>Elektromontáže - rozvodný systém</t>
  </si>
  <si>
    <t>10.052.8251</t>
  </si>
  <si>
    <t>Úprava rozvaděče RH - doplnění včetně zapojení dle výkresu č.3</t>
  </si>
  <si>
    <t>1595136595</t>
  </si>
  <si>
    <t>743</t>
  </si>
  <si>
    <t>Elektromontáže - hrubá montáž</t>
  </si>
  <si>
    <t>10.044.057</t>
  </si>
  <si>
    <t>Sádra balená á 30 kg</t>
  </si>
  <si>
    <t>KG</t>
  </si>
  <si>
    <t>256</t>
  </si>
  <si>
    <t>64</t>
  </si>
  <si>
    <t>1489819299</t>
  </si>
  <si>
    <t>9</t>
  </si>
  <si>
    <t>743111315</t>
  </si>
  <si>
    <t>Montáž trubka plastová tuhá D 23 mm uložená pod omítku</t>
  </si>
  <si>
    <t>1663509933</t>
  </si>
  <si>
    <t>10</t>
  </si>
  <si>
    <t>345711540</t>
  </si>
  <si>
    <t>trubka elektroinstalační ohebná Monoflex z PH 1423/1</t>
  </si>
  <si>
    <t>-1907176591</t>
  </si>
  <si>
    <t>11</t>
  </si>
  <si>
    <t>743411111</t>
  </si>
  <si>
    <t>Montáž krabice zapuštěná plastová kruhová typ KU68/2-1902, KO125</t>
  </si>
  <si>
    <t>-228052381</t>
  </si>
  <si>
    <t>12</t>
  </si>
  <si>
    <t>10.079.363</t>
  </si>
  <si>
    <t>Krabice KU 68-1902</t>
  </si>
  <si>
    <t>1341169868</t>
  </si>
  <si>
    <t>13</t>
  </si>
  <si>
    <t>2071549546</t>
  </si>
  <si>
    <t>14</t>
  </si>
  <si>
    <t>10.079.364</t>
  </si>
  <si>
    <t>Podomítková krabice KPR 68-70 přístrojová hluboká</t>
  </si>
  <si>
    <t>-1328053688</t>
  </si>
  <si>
    <t>15</t>
  </si>
  <si>
    <t>743411311</t>
  </si>
  <si>
    <t>Montáž krabice nástěnná plastová kruhová typ KU68/2-1902, KO97</t>
  </si>
  <si>
    <t>1767373043</t>
  </si>
  <si>
    <t>10.074.803</t>
  </si>
  <si>
    <t>Krabice KU 68-1903</t>
  </si>
  <si>
    <t>664028669</t>
  </si>
  <si>
    <t>17</t>
  </si>
  <si>
    <t>743419130</t>
  </si>
  <si>
    <t>Otevření nebo uzavření krabice víčkem na 4 šrouby</t>
  </si>
  <si>
    <t>651619198</t>
  </si>
  <si>
    <t>748</t>
  </si>
  <si>
    <t>Elektromontáže - osvětlovací zařízení a svítidla</t>
  </si>
  <si>
    <t>18</t>
  </si>
  <si>
    <t>210200040.1</t>
  </si>
  <si>
    <t>Montáž svítidel nástěnných nouzové</t>
  </si>
  <si>
    <t>1490719470</t>
  </si>
  <si>
    <t>19</t>
  </si>
  <si>
    <t>10.151.469.1</t>
  </si>
  <si>
    <t>Sví.nouz. LED 5W 1h</t>
  </si>
  <si>
    <t>-118714239</t>
  </si>
  <si>
    <t>749</t>
  </si>
  <si>
    <t>Elektromontáže - ostatní práce a konstrukce</t>
  </si>
  <si>
    <t>20</t>
  </si>
  <si>
    <t>741990041</t>
  </si>
  <si>
    <t>Montáž tabulka výstražná a označovací pro rozvodny</t>
  </si>
  <si>
    <t>-951243981</t>
  </si>
  <si>
    <t>21</t>
  </si>
  <si>
    <t>4321001.1.1</t>
  </si>
  <si>
    <t>Bezpečnostní tabulka - Elektrický rozvaděč Nehas vodou ani pěnovými přístroji</t>
  </si>
  <si>
    <t>ks</t>
  </si>
  <si>
    <t>419732251</t>
  </si>
  <si>
    <t>22</t>
  </si>
  <si>
    <t>4321001</t>
  </si>
  <si>
    <t>Bezpečnostní tabulka - Za bouřky dodržujte odstup 3m od svodu Plast 2 mm A5 - 200x150 mm</t>
  </si>
  <si>
    <t>620582405</t>
  </si>
  <si>
    <t>Práce a dodávky M</t>
  </si>
  <si>
    <t>21-M</t>
  </si>
  <si>
    <t>Elektromontáže</t>
  </si>
  <si>
    <t>23</t>
  </si>
  <si>
    <t>210010351</t>
  </si>
  <si>
    <t>Montáž rozvodek nástěnných plastových čtyřhranných ACIDUR vodič D do 4 mm2</t>
  </si>
  <si>
    <t>-1263239749</t>
  </si>
  <si>
    <t>24</t>
  </si>
  <si>
    <t>10.078.068</t>
  </si>
  <si>
    <t>Krabice SCAME 855 IP67 acidur</t>
  </si>
  <si>
    <t>1690431652</t>
  </si>
  <si>
    <t>25</t>
  </si>
  <si>
    <t>210100014</t>
  </si>
  <si>
    <t>Připojení bojler</t>
  </si>
  <si>
    <t>156956824</t>
  </si>
  <si>
    <t>26</t>
  </si>
  <si>
    <t>210100016</t>
  </si>
  <si>
    <t>Připojení vzduchotechniky</t>
  </si>
  <si>
    <t>-276914790</t>
  </si>
  <si>
    <t>27</t>
  </si>
  <si>
    <t>210100016.1</t>
  </si>
  <si>
    <t>Připojení ventilátorů</t>
  </si>
  <si>
    <t>648081922</t>
  </si>
  <si>
    <t>28</t>
  </si>
  <si>
    <t>10.902.152.1</t>
  </si>
  <si>
    <t>100 MTK Ventilátory domovní axiální s doběhem</t>
  </si>
  <si>
    <t>1889662527</t>
  </si>
  <si>
    <t>29</t>
  </si>
  <si>
    <t>210100018</t>
  </si>
  <si>
    <t>Připojení pisoár</t>
  </si>
  <si>
    <t>543390400</t>
  </si>
  <si>
    <t>30</t>
  </si>
  <si>
    <t>21010002013</t>
  </si>
  <si>
    <t>Připojení osoušeče rukou</t>
  </si>
  <si>
    <t>-1935785446</t>
  </si>
  <si>
    <t>31</t>
  </si>
  <si>
    <t>200004</t>
  </si>
  <si>
    <t>Osoušeč rukou 2000W/230V</t>
  </si>
  <si>
    <t>-1761603010</t>
  </si>
  <si>
    <t>210110019</t>
  </si>
  <si>
    <t>Montáž nástěnných čidel pohybu pro prostředí základní nebo vlhké</t>
  </si>
  <si>
    <t>1054966176</t>
  </si>
  <si>
    <t>33</t>
  </si>
  <si>
    <t>200005</t>
  </si>
  <si>
    <t>Pohybové čidlo nástěnné</t>
  </si>
  <si>
    <t>-144637654</t>
  </si>
  <si>
    <t>34</t>
  </si>
  <si>
    <t>210110031</t>
  </si>
  <si>
    <t>Montáž zapuštěný vypínač nn jednopólový bezšroubové připojení</t>
  </si>
  <si>
    <t>513910475</t>
  </si>
  <si>
    <t>35</t>
  </si>
  <si>
    <t>345355150</t>
  </si>
  <si>
    <t>spínač jednopólový 10A bílý, slonová kost</t>
  </si>
  <si>
    <t>128</t>
  </si>
  <si>
    <t>648231978</t>
  </si>
  <si>
    <t>36</t>
  </si>
  <si>
    <t>210110142.1</t>
  </si>
  <si>
    <t>Montáž ovladač nn 1/0 -tlačítkový zapínací bezšroubové připojení</t>
  </si>
  <si>
    <t>-1057773507</t>
  </si>
  <si>
    <t>37</t>
  </si>
  <si>
    <t>10.706.950.1</t>
  </si>
  <si>
    <t>412104 Tlačítko s kontrolkou řazení 1/0, čistě bílá</t>
  </si>
  <si>
    <t>1318939586</t>
  </si>
  <si>
    <t>38</t>
  </si>
  <si>
    <t>210111002</t>
  </si>
  <si>
    <t>Montáž zásuvka vestavná šroubové připojení 2P+PE se zapojením vodičů</t>
  </si>
  <si>
    <t>-164553001</t>
  </si>
  <si>
    <t>39</t>
  </si>
  <si>
    <t>345551030</t>
  </si>
  <si>
    <t>zásuvka 1násobná 16A bílý, slonová kost</t>
  </si>
  <si>
    <t>-114711915</t>
  </si>
  <si>
    <t>40</t>
  </si>
  <si>
    <t>210160011</t>
  </si>
  <si>
    <t>Montáž spínačů časových</t>
  </si>
  <si>
    <t>823364262</t>
  </si>
  <si>
    <t>41</t>
  </si>
  <si>
    <t>61100009</t>
  </si>
  <si>
    <t>DOBEHOVE RELE DT3</t>
  </si>
  <si>
    <t>-1803717326</t>
  </si>
  <si>
    <t>42</t>
  </si>
  <si>
    <t>210220002</t>
  </si>
  <si>
    <t>Montáž uzemňovacích vedení vodičů FeZn pomocí svorek na povrchu drátem nebo lanem do 10 mm</t>
  </si>
  <si>
    <t>2057192008</t>
  </si>
  <si>
    <t>43</t>
  </si>
  <si>
    <t>354410730</t>
  </si>
  <si>
    <t>drát průměr 10 mm FeZn</t>
  </si>
  <si>
    <t>180609446</t>
  </si>
  <si>
    <t>44</t>
  </si>
  <si>
    <t>210220101</t>
  </si>
  <si>
    <t>Montáž hromosvodného vedení svodových vodičů s podpěrami průměru do 10 mm</t>
  </si>
  <si>
    <t>-1967136185</t>
  </si>
  <si>
    <t>45</t>
  </si>
  <si>
    <t>354410770</t>
  </si>
  <si>
    <t>drát průměr 8 mm AlMgSi</t>
  </si>
  <si>
    <t>411771176</t>
  </si>
  <si>
    <t>46</t>
  </si>
  <si>
    <t>200031</t>
  </si>
  <si>
    <t>Podpěra vedení hromosvodu na fasádě-set (PVC podpěra 55mm, FID hmoždinka 90mm, vrut 6/80mm)</t>
  </si>
  <si>
    <t>-592596288</t>
  </si>
  <si>
    <t>47</t>
  </si>
  <si>
    <t>210220301</t>
  </si>
  <si>
    <t>Montáž svorek hromosvodných typu SS, SR 03 se 2 šrouby</t>
  </si>
  <si>
    <t>906780363</t>
  </si>
  <si>
    <t>48</t>
  </si>
  <si>
    <t>354418850</t>
  </si>
  <si>
    <t>svorka spojovací SS pro lano D8-10 mm</t>
  </si>
  <si>
    <t>-508645505</t>
  </si>
  <si>
    <t>49</t>
  </si>
  <si>
    <t>210220302</t>
  </si>
  <si>
    <t>Montáž svorek hromosvodných typu ST, SJ, SK, SZ, SR 01, 02 se 3 a více šrouby</t>
  </si>
  <si>
    <t>303418945</t>
  </si>
  <si>
    <t>50</t>
  </si>
  <si>
    <t>354419250</t>
  </si>
  <si>
    <t>svorka zkušební SZ pro lano D6-12 mm   FeZn</t>
  </si>
  <si>
    <t>371769040</t>
  </si>
  <si>
    <t>51</t>
  </si>
  <si>
    <t>210220303</t>
  </si>
  <si>
    <t>Montáž svorek hromosvodných typu S0 na okapové žlaby</t>
  </si>
  <si>
    <t>452700109</t>
  </si>
  <si>
    <t>52</t>
  </si>
  <si>
    <t>354419050</t>
  </si>
  <si>
    <t>svorka připojovací SOc k připojení okapových žlabů</t>
  </si>
  <si>
    <t>-480553965</t>
  </si>
  <si>
    <t>53</t>
  </si>
  <si>
    <t>210220372.1</t>
  </si>
  <si>
    <t>Montáž ochranných prvků - úhelníků nebo trubek do zdiva</t>
  </si>
  <si>
    <t>1487919943</t>
  </si>
  <si>
    <t>54</t>
  </si>
  <si>
    <t>354418300</t>
  </si>
  <si>
    <t>úhelník ochranný OU 1.7 na ochranu svodu 1,7 m</t>
  </si>
  <si>
    <t>224579308</t>
  </si>
  <si>
    <t>55</t>
  </si>
  <si>
    <t>354418360</t>
  </si>
  <si>
    <t>držák ochranného úhelníku do zdiva DOU FeZn s prodloužením-instalovat před fasádou</t>
  </si>
  <si>
    <t>238653734</t>
  </si>
  <si>
    <t>56</t>
  </si>
  <si>
    <t>210220401</t>
  </si>
  <si>
    <t>Montáž vedení hromosvodné - štítků k označení svodů</t>
  </si>
  <si>
    <t>711827530</t>
  </si>
  <si>
    <t>57</t>
  </si>
  <si>
    <t>354421100</t>
  </si>
  <si>
    <t>štítek plastový č. 31 -  čísla svodů</t>
  </si>
  <si>
    <t>805794543</t>
  </si>
  <si>
    <t>58</t>
  </si>
  <si>
    <t>210220451</t>
  </si>
  <si>
    <t>Montáž vedení hromosvodné - ochranného pospojování volně nebo pod omítku</t>
  </si>
  <si>
    <t>1487415544</t>
  </si>
  <si>
    <t>59</t>
  </si>
  <si>
    <t>10100175</t>
  </si>
  <si>
    <t>VODIC CYY 2,5 ZELENOZLUTA</t>
  </si>
  <si>
    <t>-1098484488</t>
  </si>
  <si>
    <t>60</t>
  </si>
  <si>
    <t>-1186703545</t>
  </si>
  <si>
    <t>10180202</t>
  </si>
  <si>
    <t>VODIC CYY 4 ZELENOZLUTY</t>
  </si>
  <si>
    <t>470528047</t>
  </si>
  <si>
    <t>210290435</t>
  </si>
  <si>
    <t>Montáž signalizační systém WC invalidé</t>
  </si>
  <si>
    <t>392881035</t>
  </si>
  <si>
    <t>10.103.981</t>
  </si>
  <si>
    <t>FAP 3002 Tlačítko signální tahové + reset tlačítko-komplet</t>
  </si>
  <si>
    <t>-260458547</t>
  </si>
  <si>
    <t>000005</t>
  </si>
  <si>
    <t>FEH 2001 Modul kontrolní s alarmem bílá</t>
  </si>
  <si>
    <t>-1082973835</t>
  </si>
  <si>
    <t>65</t>
  </si>
  <si>
    <t>000006</t>
  </si>
  <si>
    <t>Zdroj napájecí 2 500 mA, SELV, řadový</t>
  </si>
  <si>
    <t>2078012389</t>
  </si>
  <si>
    <t>66</t>
  </si>
  <si>
    <t>210802023</t>
  </si>
  <si>
    <t>Montáž měděných šňůr lehkých AO3VV,AO5,CGLG,CGLU,CMSM,CYLY,HO5 do 1 kV do 1,0 kg uložených volně</t>
  </si>
  <si>
    <t>-1444773984</t>
  </si>
  <si>
    <t>67</t>
  </si>
  <si>
    <t>341433040</t>
  </si>
  <si>
    <t>Kabel H07RN-F 5Gx1,5 (CGTG 5Cx1,5)</t>
  </si>
  <si>
    <t>270143768</t>
  </si>
  <si>
    <t>68</t>
  </si>
  <si>
    <t>210802024</t>
  </si>
  <si>
    <t>Montáž měděných šňůr lehkých AO3VV,AO5,CGLG,CGLU,CMSM,CYLY,HO5 do 1 kV do 1,6 kg uložených volně</t>
  </si>
  <si>
    <t>-1514488276</t>
  </si>
  <si>
    <t>69</t>
  </si>
  <si>
    <t>341432880</t>
  </si>
  <si>
    <t>Kabel H05VV-F, CYSY, 3x2,5 mm2, ohebný, bílý</t>
  </si>
  <si>
    <t>1754473304</t>
  </si>
  <si>
    <t>70</t>
  </si>
  <si>
    <t>210810015</t>
  </si>
  <si>
    <t>Montáž měděných kabelů CYKY, CYKYD, CYKYDY, NYM, NYY, YSLY 750 V 5x1,5 mm2 uložených volně</t>
  </si>
  <si>
    <t>-1458270420</t>
  </si>
  <si>
    <t>71</t>
  </si>
  <si>
    <t>341110900</t>
  </si>
  <si>
    <t>kabel silový s Cu jádrem CYKY 5x1,5 mm2</t>
  </si>
  <si>
    <t>-773515105</t>
  </si>
  <si>
    <t>72</t>
  </si>
  <si>
    <t>210810045</t>
  </si>
  <si>
    <t>Montáž měděných kabelů CYKY, CYKYD, CYKYDY, NYM, NYY, YSLY 750 V 3x1,5 mm2 uložených pevně</t>
  </si>
  <si>
    <t>-1815964811</t>
  </si>
  <si>
    <t>73</t>
  </si>
  <si>
    <t>341110300</t>
  </si>
  <si>
    <t>kabel silový s Cu jádrem CYKY 3x1,5 mm2</t>
  </si>
  <si>
    <t>-545152058</t>
  </si>
  <si>
    <t>74</t>
  </si>
  <si>
    <t>210810046</t>
  </si>
  <si>
    <t>Montáž měděných kabelů CYKY, CYKYD, CYKYDY, NYM, NYY, YSLY 750 V 3x2,5 mm2 uložených pevně</t>
  </si>
  <si>
    <t>317487154</t>
  </si>
  <si>
    <t>75</t>
  </si>
  <si>
    <t>341110360</t>
  </si>
  <si>
    <t>kabel silový s Cu jádrem CYKY 3x2,5 mm2</t>
  </si>
  <si>
    <t>1761498280</t>
  </si>
  <si>
    <t>76</t>
  </si>
  <si>
    <t>210810049</t>
  </si>
  <si>
    <t>Montáž měděných kabelů CYKY, CYKYD, CYKYDY, NYM, NYY, YSLY 750 V 4x1,5 mm2 uložených pevně</t>
  </si>
  <si>
    <t>-1853976795</t>
  </si>
  <si>
    <t>77</t>
  </si>
  <si>
    <t>341110600</t>
  </si>
  <si>
    <t>kabel silový s Cu jádrem CYKY 4x1,5 mm2</t>
  </si>
  <si>
    <t>-1594537532</t>
  </si>
  <si>
    <t>78</t>
  </si>
  <si>
    <t>PD</t>
  </si>
  <si>
    <t>Přesun dodávek</t>
  </si>
  <si>
    <t>-828851500</t>
  </si>
  <si>
    <t>79</t>
  </si>
  <si>
    <t>PM</t>
  </si>
  <si>
    <t>Přidružený materiál</t>
  </si>
  <si>
    <t>-1137348476</t>
  </si>
  <si>
    <t>80</t>
  </si>
  <si>
    <t>PPV</t>
  </si>
  <si>
    <t>Podíl přidružených výkonů</t>
  </si>
  <si>
    <t>439646077</t>
  </si>
  <si>
    <t>81</t>
  </si>
  <si>
    <t>ZV</t>
  </si>
  <si>
    <t>Zednické výpomoci</t>
  </si>
  <si>
    <t>10783023</t>
  </si>
  <si>
    <t>82</t>
  </si>
  <si>
    <t>345626930</t>
  </si>
  <si>
    <t>svorkovnice krabicová bezšroubová TYP017, 400 V, 2 vstupy, 2,5 mm2, 24 A</t>
  </si>
  <si>
    <t>-527909548</t>
  </si>
  <si>
    <t>83</t>
  </si>
  <si>
    <t>345626940.1</t>
  </si>
  <si>
    <t>svorkovnice krabicová bezšroubová TYP016, 400 V, 3 vstupy, 2,5 mm2, 24 A</t>
  </si>
  <si>
    <t>-1830446589</t>
  </si>
  <si>
    <t>84</t>
  </si>
  <si>
    <t>345626950.1</t>
  </si>
  <si>
    <t>svorkovnice krabicová bezšroubová TYP018, 400 V, 4 vstupy, 2,5 mm2, 24 A</t>
  </si>
  <si>
    <t>-489685653</t>
  </si>
  <si>
    <t>85</t>
  </si>
  <si>
    <t>345626960.1</t>
  </si>
  <si>
    <t>svorkovnice krabicová bezšroubová TYP015, 400 V, 5 vstupů, 2,5 mm2, 24 A</t>
  </si>
  <si>
    <t>-367887508</t>
  </si>
  <si>
    <t>36-M</t>
  </si>
  <si>
    <t>Montáž prov.,měř. a regul. zařízení</t>
  </si>
  <si>
    <t>86</t>
  </si>
  <si>
    <t>360020611</t>
  </si>
  <si>
    <t>Vyvrtání otvoru v betonovém zdivu do 450 mm, průměru 30 mm</t>
  </si>
  <si>
    <t>1161871919</t>
  </si>
  <si>
    <t>87</t>
  </si>
  <si>
    <t>360020611.2</t>
  </si>
  <si>
    <t>Vyvrtání otvoru v betonovém zdivu do 150 mm, průměru 30 mm</t>
  </si>
  <si>
    <t>-1279545033</t>
  </si>
  <si>
    <t>88</t>
  </si>
  <si>
    <t>360020612</t>
  </si>
  <si>
    <t>Vyvrtání otvoru v betonovém zdivu do 700 mm, průměru 50 mm</t>
  </si>
  <si>
    <t>6393417</t>
  </si>
  <si>
    <t>46-M</t>
  </si>
  <si>
    <t>Zemní práce při extr.mont.pracích</t>
  </si>
  <si>
    <t>89</t>
  </si>
  <si>
    <t>460150153</t>
  </si>
  <si>
    <t>Hloubení kabelových zapažených i nezapažených rýh ručně š 35 cm, hl 70 cm, v hornině tř 3</t>
  </si>
  <si>
    <t>-1716455323</t>
  </si>
  <si>
    <t>90</t>
  </si>
  <si>
    <t>460560153</t>
  </si>
  <si>
    <t>Zásyp rýh ručně šířky 35 cm, hloubky 70 cm, z horniny třídy 3</t>
  </si>
  <si>
    <t>-1790403689</t>
  </si>
  <si>
    <t>91</t>
  </si>
  <si>
    <t>460600061</t>
  </si>
  <si>
    <t>Odvoz suti a vybouraných hmot</t>
  </si>
  <si>
    <t>-1334051605</t>
  </si>
  <si>
    <t>92</t>
  </si>
  <si>
    <t>460620013</t>
  </si>
  <si>
    <t>Provizorní úprava terénu se zhutněním, v hornině tř 3</t>
  </si>
  <si>
    <t>-1448814084</t>
  </si>
  <si>
    <t>93</t>
  </si>
  <si>
    <t>460680592</t>
  </si>
  <si>
    <t>Vysekání rýh pro montáž trubek a kabelů v cihelných zdech hloubky do 5 cm a šířky do 5 cm</t>
  </si>
  <si>
    <t>-1474671964</t>
  </si>
  <si>
    <t>94</t>
  </si>
  <si>
    <t>460680593</t>
  </si>
  <si>
    <t>Vysekání rýh pro montáž trubek a kabelů v cihelných zdech hloubky do 5 cm a šířky do 7 cm</t>
  </si>
  <si>
    <t>1119792677</t>
  </si>
  <si>
    <t>95</t>
  </si>
  <si>
    <t>460690031</t>
  </si>
  <si>
    <t>Osazení hmoždinek včetně vyvrtání otvoru ve stěnách cihelných průměru do 8 mm</t>
  </si>
  <si>
    <t>-1776308685</t>
  </si>
  <si>
    <t>96</t>
  </si>
  <si>
    <t>562810840</t>
  </si>
  <si>
    <t>hmoždinka HL 8+vrut</t>
  </si>
  <si>
    <t>tis kus</t>
  </si>
  <si>
    <t>-1015843049</t>
  </si>
  <si>
    <t>97</t>
  </si>
  <si>
    <t>941955003R00</t>
  </si>
  <si>
    <t>Pronájem lešení lehké pomocné, výška podlahy do 2,5 m 1ks</t>
  </si>
  <si>
    <t>den</t>
  </si>
  <si>
    <t>345521514</t>
  </si>
  <si>
    <t>98</t>
  </si>
  <si>
    <t>460690032.1</t>
  </si>
  <si>
    <t>Osazení hmoždinek včetně vyvrtání otvoru ve stěnách cihelných průměru do 12 mm</t>
  </si>
  <si>
    <t>1091860357</t>
  </si>
  <si>
    <t>562810820.1</t>
  </si>
  <si>
    <t>hmoždinka HL 10+vrut</t>
  </si>
  <si>
    <t>-1040518552</t>
  </si>
  <si>
    <t>HZS</t>
  </si>
  <si>
    <t>Hodinové zúčtovací sazby</t>
  </si>
  <si>
    <t>100</t>
  </si>
  <si>
    <t>50001</t>
  </si>
  <si>
    <t>Likvidace stávající elektroinstalace</t>
  </si>
  <si>
    <t>512</t>
  </si>
  <si>
    <t>1220792456</t>
  </si>
  <si>
    <t>101</t>
  </si>
  <si>
    <t>HZS2221</t>
  </si>
  <si>
    <t>Hodinová zúčtovací sazba elektrikář - demontáž stávající elektroinstalace (kabely, světla), odpojení v rozvaděčích</t>
  </si>
  <si>
    <t>hod</t>
  </si>
  <si>
    <t>99948313</t>
  </si>
  <si>
    <t>102</t>
  </si>
  <si>
    <t>HZS2222</t>
  </si>
  <si>
    <t>Hodinová zúčtovací sazba elektrikář odborný (úprava rozvaděčů   pro připadání jističů)</t>
  </si>
  <si>
    <t>2059078110</t>
  </si>
  <si>
    <t>VRN</t>
  </si>
  <si>
    <t>Vedlejší rozpočtové náklady</t>
  </si>
  <si>
    <t>VRN1</t>
  </si>
  <si>
    <t>Průzkumné, geodetické a projektové práce</t>
  </si>
  <si>
    <t>103</t>
  </si>
  <si>
    <t>013254000</t>
  </si>
  <si>
    <t>Dokumentace skutečného provedení stavby</t>
  </si>
  <si>
    <t>1024</t>
  </si>
  <si>
    <t>205453571</t>
  </si>
  <si>
    <t>VRN3</t>
  </si>
  <si>
    <t>Zařízení staveniště</t>
  </si>
  <si>
    <t>104</t>
  </si>
  <si>
    <t>032903000</t>
  </si>
  <si>
    <t>Náklady na provoz a údržbu vybavení staveniště</t>
  </si>
  <si>
    <t>1060232611</t>
  </si>
  <si>
    <t>VRN4</t>
  </si>
  <si>
    <t>Inženýrská činnost</t>
  </si>
  <si>
    <t>105</t>
  </si>
  <si>
    <t>041103000</t>
  </si>
  <si>
    <t>Autorský dozor projektanta</t>
  </si>
  <si>
    <t>-1607011666</t>
  </si>
  <si>
    <t>106</t>
  </si>
  <si>
    <t>049103000</t>
  </si>
  <si>
    <t>Náklady vzniklé v souvislosti s realizací stavby</t>
  </si>
  <si>
    <t>-1543112823</t>
  </si>
  <si>
    <t>Ve všech listech tohoto souboru můžete měnit pouze buňky s modrým (béžovým) pozadím. Jedná se o tyto údaje : 
- údaje o firmě
- jednotkové ceny položek zadané na maximálně dvě desetinná místa</t>
  </si>
  <si>
    <t>Komunikace</t>
  </si>
  <si>
    <t>764</t>
  </si>
  <si>
    <t>Konstrukce klempířské</t>
  </si>
  <si>
    <t>592453320R</t>
  </si>
  <si>
    <t>Dlaždice betonová 300 x 300 x 40 mm hladká standard šedá</t>
  </si>
  <si>
    <t xml:space="preserve">  12,5*1,1/0,3/0,3</t>
  </si>
  <si>
    <t>153*0,3*0,3</t>
  </si>
  <si>
    <t>596831111R00</t>
  </si>
  <si>
    <t>Kladení dlažby z dlaždic kom.pro pěší do lože z MV</t>
  </si>
  <si>
    <t>Úroveň plochy je nutné upravit tak aby nevznikal mezi dlažbou a vnitřní podlahou výškový rozdíl</t>
  </si>
  <si>
    <t xml:space="preserve">  6,7*1/cosx(5)+6-0,3^2*pi</t>
  </si>
  <si>
    <t>12,5</t>
  </si>
  <si>
    <t>998223011R00</t>
  </si>
  <si>
    <t>Přesun hmot, pozemní komunikace, kryt dlážděný</t>
  </si>
  <si>
    <t>764352810R00</t>
  </si>
  <si>
    <t>Demontáž žlabů půlkruh. rovných, rš 330 mm, do 30°</t>
  </si>
  <si>
    <t>764454802R00</t>
  </si>
  <si>
    <t>Demontáž odpadních trub kruhových, D 120 mm</t>
  </si>
  <si>
    <t>764815212R00</t>
  </si>
  <si>
    <t>Žlab podokapní půlkruh.z lak.Pz plechu, rš 330 mm</t>
  </si>
  <si>
    <t>764819213R00</t>
  </si>
  <si>
    <t>Odpadní trouby kruhové z lak.Pz plechu, D 120 mm</t>
  </si>
  <si>
    <t>764815812R00</t>
  </si>
  <si>
    <t>Kotlík žlabový oválný z lak. Pz plechu, 330/120 mm</t>
  </si>
  <si>
    <t>998764101R00</t>
  </si>
  <si>
    <t>Přesun hmot pro klempířské konstr., výšky do 6 m</t>
  </si>
  <si>
    <t>Klozet keramický závěsný na nosné stěny pro handicapované odpad vodorovný</t>
  </si>
  <si>
    <t>726111031.GBT</t>
  </si>
  <si>
    <t>nstalační předstěna Geberit Kombifix pro klozet s ovládáním zepředu v 1080 závěsný do masivní zděné kce</t>
  </si>
  <si>
    <t>Zařizovací předměty koupelny pro handicapované</t>
  </si>
  <si>
    <t>725291131R00</t>
  </si>
  <si>
    <t>Madlo dvojité pevné bílé  dl. 564 mm</t>
  </si>
  <si>
    <t>725291136R00</t>
  </si>
  <si>
    <t>Madlo dvojité sklopné bílé  dl. 852 mm</t>
  </si>
  <si>
    <t>55149061R</t>
  </si>
  <si>
    <t>Nástěnné výklopně zrcadlo HELP, o velikosti 60x40</t>
  </si>
</sst>
</file>

<file path=xl/styles.xml><?xml version="1.0" encoding="utf-8"?>
<styleSheet xmlns="http://schemas.openxmlformats.org/spreadsheetml/2006/main">
  <numFmts count="9">
    <numFmt numFmtId="6" formatCode="#,##0\ &quot;Kč&quot;;[Red]\-#,##0\ &quot;Kč&quot;"/>
    <numFmt numFmtId="164" formatCode="#,##0.00000"/>
    <numFmt numFmtId="165" formatCode="#,##0;\-#,##0"/>
    <numFmt numFmtId="166" formatCode="#,##0.000;\-#,##0.000"/>
    <numFmt numFmtId="167" formatCode="#,##0.00;\-#,##0.00"/>
    <numFmt numFmtId="168" formatCode="dd\.mm\.yyyy"/>
    <numFmt numFmtId="169" formatCode="#,##0.00%"/>
    <numFmt numFmtId="170" formatCode="#,##0.000"/>
    <numFmt numFmtId="171" formatCode="0.000"/>
  </numFmts>
  <fonts count="5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name val="MS Sans Serif"/>
      <family val="2"/>
      <charset val="238"/>
    </font>
    <font>
      <b/>
      <sz val="14"/>
      <name val="Arial CE"/>
      <charset val="238"/>
    </font>
    <font>
      <b/>
      <sz val="8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7"/>
      <name val="Arial CE"/>
      <charset val="238"/>
    </font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MS Sans Serif"/>
      <charset val="1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1" fillId="0" borderId="0" applyAlignment="0">
      <alignment vertical="top"/>
      <protection locked="0"/>
    </xf>
    <xf numFmtId="0" fontId="27" fillId="0" borderId="0"/>
    <xf numFmtId="0" fontId="49" fillId="0" borderId="0" applyAlignment="0">
      <alignment vertical="top"/>
      <protection locked="0"/>
    </xf>
  </cellStyleXfs>
  <cellXfs count="50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5" xfId="0" applyFont="1" applyBorder="1" applyAlignment="1">
      <alignment horizontal="left" vertical="top" indent="1"/>
    </xf>
    <xf numFmtId="0" fontId="0" fillId="0" borderId="16" xfId="0" applyBorder="1" applyAlignment="1">
      <alignment vertical="top"/>
    </xf>
    <xf numFmtId="0" fontId="8" fillId="0" borderId="16" xfId="0" applyFont="1" applyFill="1" applyBorder="1" applyAlignment="1">
      <alignment horizontal="left" vertical="top"/>
    </xf>
    <xf numFmtId="0" fontId="8" fillId="0" borderId="16" xfId="0" applyFont="1" applyBorder="1" applyAlignment="1">
      <alignment vertical="center"/>
    </xf>
    <xf numFmtId="0" fontId="0" fillId="0" borderId="16" xfId="0" applyFont="1" applyBorder="1" applyAlignment="1">
      <alignment horizontal="right" vertical="center"/>
    </xf>
    <xf numFmtId="0" fontId="0" fillId="0" borderId="17" xfId="0" applyBorder="1" applyAlignment="1"/>
    <xf numFmtId="0" fontId="0" fillId="0" borderId="6" xfId="0" applyBorder="1" applyAlignment="1">
      <alignment horizontal="left"/>
    </xf>
    <xf numFmtId="0" fontId="0" fillId="0" borderId="18" xfId="0" applyBorder="1"/>
    <xf numFmtId="0" fontId="8" fillId="0" borderId="14" xfId="0" applyFont="1" applyBorder="1" applyAlignment="1">
      <alignment horizontal="left" vertical="center" indent="1"/>
    </xf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4" xfId="0" applyNumberFormat="1" applyBorder="1"/>
    <xf numFmtId="3" fontId="7" fillId="3" borderId="16" xfId="0" applyNumberFormat="1" applyFont="1" applyFill="1" applyBorder="1" applyAlignment="1">
      <alignment vertical="center"/>
    </xf>
    <xf numFmtId="3" fontId="7" fillId="3" borderId="16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4" xfId="0" applyFont="1" applyBorder="1" applyAlignment="1">
      <alignment horizontal="center" vertical="center" wrapText="1"/>
    </xf>
    <xf numFmtId="0" fontId="7" fillId="0" borderId="24" xfId="0" applyFont="1" applyBorder="1" applyAlignment="1">
      <alignment vertical="center"/>
    </xf>
    <xf numFmtId="0" fontId="7" fillId="0" borderId="24" xfId="0" applyFont="1" applyBorder="1"/>
    <xf numFmtId="49" fontId="7" fillId="0" borderId="24" xfId="0" applyNumberFormat="1" applyFont="1" applyBorder="1" applyAlignment="1">
      <alignment vertical="center"/>
    </xf>
    <xf numFmtId="0" fontId="7" fillId="5" borderId="10" xfId="0" applyFont="1" applyFill="1" applyBorder="1"/>
    <xf numFmtId="0" fontId="7" fillId="5" borderId="6" xfId="0" applyFont="1" applyFill="1" applyBorder="1"/>
    <xf numFmtId="49" fontId="7" fillId="0" borderId="10" xfId="0" applyNumberFormat="1" applyFont="1" applyBorder="1" applyAlignment="1">
      <alignment vertical="center"/>
    </xf>
    <xf numFmtId="4" fontId="7" fillId="0" borderId="25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5" borderId="29" xfId="0" applyNumberFormat="1" applyFont="1" applyFill="1" applyBorder="1" applyAlignment="1">
      <alignment horizontal="center"/>
    </xf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16" fillId="0" borderId="0" xfId="0" applyFont="1"/>
    <xf numFmtId="0" fontId="16" fillId="0" borderId="24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16" fillId="0" borderId="24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5" xfId="0" applyFont="1" applyBorder="1" applyAlignment="1">
      <alignment vertical="top" shrinkToFit="1"/>
    </xf>
    <xf numFmtId="0" fontId="16" fillId="0" borderId="24" xfId="0" applyFont="1" applyBorder="1" applyAlignment="1">
      <alignment vertical="top" shrinkToFit="1"/>
    </xf>
    <xf numFmtId="0" fontId="17" fillId="0" borderId="25" xfId="0" applyNumberFormat="1" applyFont="1" applyBorder="1" applyAlignment="1">
      <alignment vertical="top" wrapText="1" shrinkToFit="1"/>
    </xf>
    <xf numFmtId="0" fontId="0" fillId="3" borderId="2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25" xfId="0" applyNumberFormat="1" applyFont="1" applyBorder="1" applyAlignment="1">
      <alignment vertical="top" wrapText="1" shrinkToFit="1"/>
    </xf>
    <xf numFmtId="4" fontId="16" fillId="0" borderId="25" xfId="0" applyNumberFormat="1" applyFont="1" applyBorder="1" applyAlignment="1">
      <alignment vertical="top" shrinkToFit="1"/>
    </xf>
    <xf numFmtId="4" fontId="0" fillId="3" borderId="29" xfId="0" applyNumberFormat="1" applyFill="1" applyBorder="1" applyAlignment="1">
      <alignment vertical="top" shrinkToFit="1"/>
    </xf>
    <xf numFmtId="0" fontId="16" fillId="0" borderId="25" xfId="0" applyNumberFormat="1" applyFont="1" applyBorder="1" applyAlignment="1">
      <alignment horizontal="left" vertical="top" wrapText="1"/>
    </xf>
    <xf numFmtId="0" fontId="17" fillId="0" borderId="25" xfId="0" quotePrefix="1" applyNumberFormat="1" applyFont="1" applyBorder="1" applyAlignment="1">
      <alignment horizontal="left" vertical="top" wrapText="1"/>
    </xf>
    <xf numFmtId="0" fontId="0" fillId="3" borderId="29" xfId="0" applyNumberFormat="1" applyFill="1" applyBorder="1" applyAlignment="1">
      <alignment horizontal="left" vertical="top" wrapText="1"/>
    </xf>
    <xf numFmtId="0" fontId="18" fillId="0" borderId="25" xfId="0" applyNumberFormat="1" applyFont="1" applyBorder="1" applyAlignment="1">
      <alignment horizontal="left" vertical="top" wrapText="1"/>
    </xf>
    <xf numFmtId="0" fontId="18" fillId="0" borderId="25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34" xfId="0" applyBorder="1"/>
    <xf numFmtId="0" fontId="27" fillId="0" borderId="0" xfId="3" applyProtection="1"/>
    <xf numFmtId="0" fontId="27" fillId="0" borderId="0" xfId="3"/>
    <xf numFmtId="0" fontId="27" fillId="0" borderId="0" xfId="3" applyFont="1" applyAlignment="1">
      <alignment horizontal="left" vertical="center"/>
    </xf>
    <xf numFmtId="0" fontId="27" fillId="0" borderId="40" xfId="3" applyBorder="1"/>
    <xf numFmtId="0" fontId="27" fillId="0" borderId="41" xfId="3" applyBorder="1"/>
    <xf numFmtId="0" fontId="27" fillId="0" borderId="42" xfId="3" applyBorder="1"/>
    <xf numFmtId="0" fontId="29" fillId="0" borderId="0" xfId="3" applyFont="1" applyAlignment="1">
      <alignment horizontal="left" vertical="center"/>
    </xf>
    <xf numFmtId="0" fontId="30" fillId="0" borderId="0" xfId="3" applyFont="1" applyAlignment="1">
      <alignment horizontal="left" vertical="center"/>
    </xf>
    <xf numFmtId="0" fontId="27" fillId="0" borderId="0" xfId="3" applyFont="1" applyAlignment="1">
      <alignment vertical="center"/>
    </xf>
    <xf numFmtId="0" fontId="27" fillId="0" borderId="42" xfId="3" applyFont="1" applyBorder="1" applyAlignment="1">
      <alignment vertical="center"/>
    </xf>
    <xf numFmtId="0" fontId="31" fillId="0" borderId="0" xfId="3" applyFont="1" applyAlignment="1">
      <alignment horizontal="left" vertical="center"/>
    </xf>
    <xf numFmtId="0" fontId="27" fillId="0" borderId="42" xfId="3" applyBorder="1" applyAlignment="1">
      <alignment vertical="center"/>
    </xf>
    <xf numFmtId="0" fontId="27" fillId="0" borderId="0" xfId="3" applyAlignment="1">
      <alignment vertical="center"/>
    </xf>
    <xf numFmtId="0" fontId="33" fillId="0" borderId="0" xfId="3" applyFont="1" applyAlignment="1">
      <alignment horizontal="left" vertical="center"/>
    </xf>
    <xf numFmtId="168" fontId="33" fillId="0" borderId="0" xfId="3" applyNumberFormat="1" applyFont="1" applyAlignment="1">
      <alignment horizontal="left" vertical="center"/>
    </xf>
    <xf numFmtId="0" fontId="27" fillId="0" borderId="0" xfId="3" applyFont="1" applyAlignment="1">
      <alignment vertical="center" wrapText="1"/>
    </xf>
    <xf numFmtId="0" fontId="27" fillId="0" borderId="42" xfId="3" applyFont="1" applyBorder="1" applyAlignment="1">
      <alignment vertical="center" wrapText="1"/>
    </xf>
    <xf numFmtId="0" fontId="27" fillId="0" borderId="0" xfId="3" applyAlignment="1">
      <alignment vertical="center" wrapText="1"/>
    </xf>
    <xf numFmtId="0" fontId="27" fillId="0" borderId="43" xfId="3" applyFont="1" applyBorder="1" applyAlignment="1">
      <alignment vertical="center"/>
    </xf>
    <xf numFmtId="0" fontId="34" fillId="0" borderId="0" xfId="3" applyFont="1" applyAlignment="1">
      <alignment horizontal="left" vertical="center"/>
    </xf>
    <xf numFmtId="4" fontId="35" fillId="0" borderId="0" xfId="3" applyNumberFormat="1" applyFont="1" applyAlignment="1">
      <alignment vertical="center"/>
    </xf>
    <xf numFmtId="0" fontId="31" fillId="0" borderId="0" xfId="3" applyFont="1" applyAlignment="1">
      <alignment horizontal="right" vertical="center"/>
    </xf>
    <xf numFmtId="0" fontId="36" fillId="0" borderId="0" xfId="3" applyFont="1" applyAlignment="1">
      <alignment horizontal="left" vertical="center"/>
    </xf>
    <xf numFmtId="4" fontId="31" fillId="0" borderId="0" xfId="3" applyNumberFormat="1" applyFont="1" applyAlignment="1">
      <alignment vertical="center"/>
    </xf>
    <xf numFmtId="169" fontId="31" fillId="0" borderId="0" xfId="3" applyNumberFormat="1" applyFont="1" applyAlignment="1">
      <alignment horizontal="right" vertical="center"/>
    </xf>
    <xf numFmtId="0" fontId="27" fillId="12" borderId="0" xfId="3" applyFont="1" applyFill="1" applyAlignment="1">
      <alignment vertical="center"/>
    </xf>
    <xf numFmtId="0" fontId="37" fillId="12" borderId="44" xfId="3" applyFont="1" applyFill="1" applyBorder="1" applyAlignment="1">
      <alignment horizontal="left" vertical="center"/>
    </xf>
    <xf numFmtId="0" fontId="27" fillId="12" borderId="45" xfId="3" applyFont="1" applyFill="1" applyBorder="1" applyAlignment="1">
      <alignment vertical="center"/>
    </xf>
    <xf numFmtId="0" fontId="37" fillId="12" borderId="45" xfId="3" applyFont="1" applyFill="1" applyBorder="1" applyAlignment="1">
      <alignment horizontal="right" vertical="center"/>
    </xf>
    <xf numFmtId="4" fontId="37" fillId="12" borderId="45" xfId="3" applyNumberFormat="1" applyFont="1" applyFill="1" applyBorder="1" applyAlignment="1">
      <alignment vertical="center"/>
    </xf>
    <xf numFmtId="0" fontId="27" fillId="12" borderId="46" xfId="3" applyFont="1" applyFill="1" applyBorder="1" applyAlignment="1">
      <alignment vertical="center"/>
    </xf>
    <xf numFmtId="0" fontId="38" fillId="0" borderId="47" xfId="3" applyFont="1" applyBorder="1" applyAlignment="1">
      <alignment horizontal="left" vertical="center"/>
    </xf>
    <xf numFmtId="0" fontId="27" fillId="0" borderId="47" xfId="3" applyBorder="1" applyAlignment="1">
      <alignment vertical="center"/>
    </xf>
    <xf numFmtId="0" fontId="31" fillId="0" borderId="48" xfId="3" applyFont="1" applyBorder="1" applyAlignment="1">
      <alignment horizontal="left" vertical="center"/>
    </xf>
    <xf numFmtId="0" fontId="27" fillId="0" borderId="48" xfId="3" applyFont="1" applyBorder="1" applyAlignment="1">
      <alignment vertical="center"/>
    </xf>
    <xf numFmtId="0" fontId="31" fillId="0" borderId="48" xfId="3" applyFont="1" applyBorder="1" applyAlignment="1">
      <alignment horizontal="center" vertical="center"/>
    </xf>
    <xf numFmtId="0" fontId="31" fillId="0" borderId="48" xfId="3" applyFont="1" applyBorder="1" applyAlignment="1">
      <alignment horizontal="right" vertical="center"/>
    </xf>
    <xf numFmtId="0" fontId="27" fillId="0" borderId="47" xfId="3" applyFont="1" applyBorder="1" applyAlignment="1">
      <alignment vertical="center"/>
    </xf>
    <xf numFmtId="0" fontId="27" fillId="0" borderId="49" xfId="3" applyFont="1" applyBorder="1" applyAlignment="1">
      <alignment vertical="center"/>
    </xf>
    <xf numFmtId="0" fontId="27" fillId="0" borderId="50" xfId="3" applyFont="1" applyBorder="1" applyAlignment="1">
      <alignment vertical="center"/>
    </xf>
    <xf numFmtId="0" fontId="27" fillId="0" borderId="40" xfId="3" applyFont="1" applyBorder="1" applyAlignment="1">
      <alignment vertical="center"/>
    </xf>
    <xf numFmtId="0" fontId="27" fillId="0" borderId="41" xfId="3" applyFont="1" applyBorder="1" applyAlignment="1">
      <alignment vertical="center"/>
    </xf>
    <xf numFmtId="0" fontId="33" fillId="0" borderId="0" xfId="3" applyFont="1" applyAlignment="1">
      <alignment horizontal="left" vertical="center" wrapText="1"/>
    </xf>
    <xf numFmtId="0" fontId="39" fillId="12" borderId="0" xfId="3" applyFont="1" applyFill="1" applyAlignment="1">
      <alignment horizontal="left" vertical="center"/>
    </xf>
    <xf numFmtId="0" fontId="39" fillId="12" borderId="0" xfId="3" applyFont="1" applyFill="1" applyAlignment="1">
      <alignment horizontal="right" vertical="center"/>
    </xf>
    <xf numFmtId="0" fontId="40" fillId="0" borderId="0" xfId="3" applyFont="1" applyAlignment="1">
      <alignment horizontal="left" vertical="center"/>
    </xf>
    <xf numFmtId="0" fontId="41" fillId="0" borderId="0" xfId="3" applyFont="1" applyAlignment="1">
      <alignment vertical="center"/>
    </xf>
    <xf numFmtId="0" fontId="41" fillId="0" borderId="42" xfId="3" applyFont="1" applyBorder="1" applyAlignment="1">
      <alignment vertical="center"/>
    </xf>
    <xf numFmtId="0" fontId="41" fillId="0" borderId="51" xfId="3" applyFont="1" applyBorder="1" applyAlignment="1">
      <alignment horizontal="left" vertical="center"/>
    </xf>
    <xf numFmtId="0" fontId="41" fillId="0" borderId="51" xfId="3" applyFont="1" applyBorder="1" applyAlignment="1">
      <alignment vertical="center"/>
    </xf>
    <xf numFmtId="4" fontId="41" fillId="0" borderId="51" xfId="3" applyNumberFormat="1" applyFont="1" applyBorder="1" applyAlignment="1">
      <alignment vertical="center"/>
    </xf>
    <xf numFmtId="0" fontId="42" fillId="0" borderId="0" xfId="3" applyFont="1" applyAlignment="1">
      <alignment vertical="center"/>
    </xf>
    <xf numFmtId="0" fontId="42" fillId="0" borderId="42" xfId="3" applyFont="1" applyBorder="1" applyAlignment="1">
      <alignment vertical="center"/>
    </xf>
    <xf numFmtId="0" fontId="42" fillId="0" borderId="51" xfId="3" applyFont="1" applyBorder="1" applyAlignment="1">
      <alignment horizontal="left" vertical="center"/>
    </xf>
    <xf numFmtId="0" fontId="42" fillId="0" borderId="51" xfId="3" applyFont="1" applyBorder="1" applyAlignment="1">
      <alignment vertical="center"/>
    </xf>
    <xf numFmtId="4" fontId="42" fillId="0" borderId="51" xfId="3" applyNumberFormat="1" applyFont="1" applyBorder="1" applyAlignment="1">
      <alignment vertical="center"/>
    </xf>
    <xf numFmtId="0" fontId="27" fillId="0" borderId="0" xfId="3" applyFont="1" applyAlignment="1">
      <alignment horizontal="center" vertical="center" wrapText="1"/>
    </xf>
    <xf numFmtId="0" fontId="27" fillId="0" borderId="42" xfId="3" applyFont="1" applyBorder="1" applyAlignment="1">
      <alignment horizontal="center" vertical="center" wrapText="1"/>
    </xf>
    <xf numFmtId="0" fontId="39" fillId="12" borderId="52" xfId="3" applyFont="1" applyFill="1" applyBorder="1" applyAlignment="1">
      <alignment horizontal="center" vertical="center" wrapText="1"/>
    </xf>
    <xf numFmtId="0" fontId="39" fillId="12" borderId="53" xfId="3" applyFont="1" applyFill="1" applyBorder="1" applyAlignment="1">
      <alignment horizontal="center" vertical="center" wrapText="1"/>
    </xf>
    <xf numFmtId="0" fontId="39" fillId="12" borderId="54" xfId="3" applyFont="1" applyFill="1" applyBorder="1" applyAlignment="1">
      <alignment horizontal="center" vertical="center" wrapText="1"/>
    </xf>
    <xf numFmtId="0" fontId="39" fillId="12" borderId="0" xfId="3" applyFont="1" applyFill="1" applyAlignment="1">
      <alignment horizontal="center" vertical="center" wrapText="1"/>
    </xf>
    <xf numFmtId="0" fontId="43" fillId="0" borderId="52" xfId="3" applyFont="1" applyBorder="1" applyAlignment="1">
      <alignment horizontal="center" vertical="center" wrapText="1"/>
    </xf>
    <xf numFmtId="0" fontId="43" fillId="0" borderId="53" xfId="3" applyFont="1" applyBorder="1" applyAlignment="1">
      <alignment horizontal="center" vertical="center" wrapText="1"/>
    </xf>
    <xf numFmtId="0" fontId="43" fillId="0" borderId="54" xfId="3" applyFont="1" applyBorder="1" applyAlignment="1">
      <alignment horizontal="center" vertical="center" wrapText="1"/>
    </xf>
    <xf numFmtId="0" fontId="27" fillId="0" borderId="0" xfId="3" applyAlignment="1">
      <alignment horizontal="center" vertical="center" wrapText="1"/>
    </xf>
    <xf numFmtId="0" fontId="35" fillId="0" borderId="0" xfId="3" applyFont="1" applyAlignment="1">
      <alignment horizontal="left" vertical="center"/>
    </xf>
    <xf numFmtId="4" fontId="35" fillId="0" borderId="0" xfId="3" applyNumberFormat="1" applyFont="1" applyAlignment="1"/>
    <xf numFmtId="0" fontId="27" fillId="0" borderId="55" xfId="3" applyFont="1" applyBorder="1" applyAlignment="1">
      <alignment vertical="center"/>
    </xf>
    <xf numFmtId="0" fontId="27" fillId="0" borderId="43" xfId="3" applyBorder="1" applyAlignment="1">
      <alignment vertical="center"/>
    </xf>
    <xf numFmtId="164" fontId="44" fillId="0" borderId="43" xfId="3" applyNumberFormat="1" applyFont="1" applyBorder="1" applyAlignment="1"/>
    <xf numFmtId="164" fontId="44" fillId="0" borderId="56" xfId="3" applyNumberFormat="1" applyFont="1" applyBorder="1" applyAlignment="1"/>
    <xf numFmtId="4" fontId="45" fillId="0" borderId="0" xfId="3" applyNumberFormat="1" applyFont="1" applyAlignment="1">
      <alignment vertical="center"/>
    </xf>
    <xf numFmtId="0" fontId="46" fillId="0" borderId="0" xfId="3" applyFont="1" applyAlignment="1"/>
    <xf numFmtId="0" fontId="46" fillId="0" borderId="42" xfId="3" applyFont="1" applyBorder="1" applyAlignment="1"/>
    <xf numFmtId="0" fontId="46" fillId="0" borderId="0" xfId="3" applyFont="1" applyAlignment="1">
      <alignment horizontal="left"/>
    </xf>
    <xf numFmtId="0" fontId="41" fillId="0" borderId="0" xfId="3" applyFont="1" applyAlignment="1">
      <alignment horizontal="left"/>
    </xf>
    <xf numFmtId="4" fontId="41" fillId="0" borderId="0" xfId="3" applyNumberFormat="1" applyFont="1" applyAlignment="1"/>
    <xf numFmtId="0" fontId="46" fillId="0" borderId="57" xfId="3" applyFont="1" applyBorder="1" applyAlignment="1"/>
    <xf numFmtId="0" fontId="46" fillId="0" borderId="0" xfId="3" applyFont="1" applyBorder="1" applyAlignment="1"/>
    <xf numFmtId="164" fontId="46" fillId="0" borderId="0" xfId="3" applyNumberFormat="1" applyFont="1" applyBorder="1" applyAlignment="1"/>
    <xf numFmtId="164" fontId="46" fillId="0" borderId="58" xfId="3" applyNumberFormat="1" applyFont="1" applyBorder="1" applyAlignment="1"/>
    <xf numFmtId="0" fontId="46" fillId="0" borderId="0" xfId="3" applyFont="1" applyAlignment="1">
      <alignment horizontal="center"/>
    </xf>
    <xf numFmtId="4" fontId="46" fillId="0" borderId="0" xfId="3" applyNumberFormat="1" applyFont="1" applyAlignment="1">
      <alignment vertical="center"/>
    </xf>
    <xf numFmtId="0" fontId="42" fillId="0" borderId="0" xfId="3" applyFont="1" applyAlignment="1">
      <alignment horizontal="left"/>
    </xf>
    <xf numFmtId="4" fontId="42" fillId="0" borderId="0" xfId="3" applyNumberFormat="1" applyFont="1" applyAlignment="1"/>
    <xf numFmtId="0" fontId="27" fillId="0" borderId="42" xfId="3" applyFont="1" applyBorder="1" applyAlignment="1" applyProtection="1">
      <alignment vertical="center"/>
      <protection locked="0"/>
    </xf>
    <xf numFmtId="0" fontId="39" fillId="0" borderId="59" xfId="3" applyFont="1" applyBorder="1" applyAlignment="1" applyProtection="1">
      <alignment horizontal="center" vertical="center"/>
      <protection locked="0"/>
    </xf>
    <xf numFmtId="49" fontId="39" fillId="0" borderId="59" xfId="3" applyNumberFormat="1" applyFont="1" applyBorder="1" applyAlignment="1" applyProtection="1">
      <alignment horizontal="left" vertical="center" wrapText="1"/>
      <protection locked="0"/>
    </xf>
    <xf numFmtId="0" fontId="39" fillId="0" borderId="59" xfId="3" applyFont="1" applyBorder="1" applyAlignment="1" applyProtection="1">
      <alignment horizontal="left" vertical="center" wrapText="1"/>
      <protection locked="0"/>
    </xf>
    <xf numFmtId="0" fontId="39" fillId="0" borderId="59" xfId="3" applyFont="1" applyBorder="1" applyAlignment="1" applyProtection="1">
      <alignment horizontal="center" vertical="center" wrapText="1"/>
      <protection locked="0"/>
    </xf>
    <xf numFmtId="4" fontId="39" fillId="0" borderId="59" xfId="3" applyNumberFormat="1" applyFont="1" applyBorder="1" applyAlignment="1" applyProtection="1">
      <alignment vertical="center"/>
      <protection locked="0"/>
    </xf>
    <xf numFmtId="0" fontId="27" fillId="0" borderId="59" xfId="3" applyFont="1" applyBorder="1" applyAlignment="1" applyProtection="1">
      <alignment vertical="center"/>
      <protection locked="0"/>
    </xf>
    <xf numFmtId="0" fontId="43" fillId="0" borderId="57" xfId="3" applyFont="1" applyBorder="1" applyAlignment="1">
      <alignment horizontal="left" vertical="center"/>
    </xf>
    <xf numFmtId="0" fontId="43" fillId="0" borderId="0" xfId="3" applyFont="1" applyBorder="1" applyAlignment="1">
      <alignment horizontal="center" vertical="center"/>
    </xf>
    <xf numFmtId="164" fontId="43" fillId="0" borderId="0" xfId="3" applyNumberFormat="1" applyFont="1" applyBorder="1" applyAlignment="1">
      <alignment vertical="center"/>
    </xf>
    <xf numFmtId="164" fontId="43" fillId="0" borderId="58" xfId="3" applyNumberFormat="1" applyFont="1" applyBorder="1" applyAlignment="1">
      <alignment vertical="center"/>
    </xf>
    <xf numFmtId="0" fontId="39" fillId="0" borderId="0" xfId="3" applyFont="1" applyAlignment="1">
      <alignment horizontal="left" vertical="center"/>
    </xf>
    <xf numFmtId="4" fontId="27" fillId="0" borderId="0" xfId="3" applyNumberFormat="1" applyFont="1" applyAlignment="1">
      <alignment vertical="center"/>
    </xf>
    <xf numFmtId="0" fontId="47" fillId="0" borderId="59" xfId="3" applyFont="1" applyBorder="1" applyAlignment="1" applyProtection="1">
      <alignment horizontal="center" vertical="center"/>
      <protection locked="0"/>
    </xf>
    <xf numFmtId="49" fontId="47" fillId="0" borderId="59" xfId="3" applyNumberFormat="1" applyFont="1" applyBorder="1" applyAlignment="1" applyProtection="1">
      <alignment horizontal="left" vertical="center" wrapText="1"/>
      <protection locked="0"/>
    </xf>
    <xf numFmtId="0" fontId="47" fillId="0" borderId="59" xfId="3" applyFont="1" applyBorder="1" applyAlignment="1" applyProtection="1">
      <alignment horizontal="left" vertical="center" wrapText="1"/>
      <protection locked="0"/>
    </xf>
    <xf numFmtId="0" fontId="47" fillId="0" borderId="59" xfId="3" applyFont="1" applyBorder="1" applyAlignment="1" applyProtection="1">
      <alignment horizontal="center" vertical="center" wrapText="1"/>
      <protection locked="0"/>
    </xf>
    <xf numFmtId="4" fontId="47" fillId="0" borderId="59" xfId="3" applyNumberFormat="1" applyFont="1" applyBorder="1" applyAlignment="1" applyProtection="1">
      <alignment vertical="center"/>
      <protection locked="0"/>
    </xf>
    <xf numFmtId="0" fontId="48" fillId="0" borderId="59" xfId="3" applyFont="1" applyBorder="1" applyAlignment="1" applyProtection="1">
      <alignment vertical="center"/>
      <protection locked="0"/>
    </xf>
    <xf numFmtId="0" fontId="47" fillId="0" borderId="57" xfId="3" applyFont="1" applyBorder="1" applyAlignment="1">
      <alignment horizontal="left" vertical="center"/>
    </xf>
    <xf numFmtId="0" fontId="47" fillId="0" borderId="0" xfId="3" applyFont="1" applyBorder="1" applyAlignment="1">
      <alignment horizontal="center" vertical="center"/>
    </xf>
    <xf numFmtId="0" fontId="43" fillId="0" borderId="60" xfId="3" applyFont="1" applyBorder="1" applyAlignment="1">
      <alignment horizontal="left" vertical="center"/>
    </xf>
    <xf numFmtId="0" fontId="43" fillId="0" borderId="51" xfId="3" applyFont="1" applyBorder="1" applyAlignment="1">
      <alignment horizontal="center" vertical="center"/>
    </xf>
    <xf numFmtId="164" fontId="43" fillId="0" borderId="51" xfId="3" applyNumberFormat="1" applyFont="1" applyBorder="1" applyAlignment="1">
      <alignment vertical="center"/>
    </xf>
    <xf numFmtId="164" fontId="43" fillId="0" borderId="61" xfId="3" applyNumberFormat="1" applyFont="1" applyBorder="1" applyAlignment="1">
      <alignment vertical="center"/>
    </xf>
    <xf numFmtId="0" fontId="27" fillId="7" borderId="0" xfId="3" applyFill="1"/>
    <xf numFmtId="0" fontId="27" fillId="7" borderId="42" xfId="3" applyFill="1" applyBorder="1"/>
    <xf numFmtId="0" fontId="27" fillId="7" borderId="42" xfId="3" applyFill="1" applyBorder="1" applyAlignment="1">
      <alignment vertical="center"/>
    </xf>
    <xf numFmtId="0" fontId="27" fillId="7" borderId="42" xfId="3" applyFill="1" applyBorder="1" applyAlignment="1">
      <alignment vertical="center" wrapText="1"/>
    </xf>
    <xf numFmtId="4" fontId="35" fillId="7" borderId="0" xfId="3" applyNumberFormat="1" applyFont="1" applyFill="1" applyAlignment="1">
      <alignment vertical="center"/>
    </xf>
    <xf numFmtId="0" fontId="41" fillId="7" borderId="42" xfId="3" applyFont="1" applyFill="1" applyBorder="1" applyAlignment="1">
      <alignment vertical="center"/>
    </xf>
    <xf numFmtId="0" fontId="42" fillId="7" borderId="42" xfId="3" applyFont="1" applyFill="1" applyBorder="1" applyAlignment="1">
      <alignment vertical="center"/>
    </xf>
    <xf numFmtId="0" fontId="27" fillId="7" borderId="42" xfId="3" applyFill="1" applyBorder="1" applyAlignment="1">
      <alignment horizontal="center" vertical="center" wrapText="1"/>
    </xf>
    <xf numFmtId="0" fontId="27" fillId="7" borderId="42" xfId="3" applyFont="1" applyFill="1" applyBorder="1" applyAlignment="1">
      <alignment vertical="center"/>
    </xf>
    <xf numFmtId="0" fontId="46" fillId="7" borderId="42" xfId="3" applyFont="1" applyFill="1" applyBorder="1" applyAlignment="1"/>
    <xf numFmtId="0" fontId="48" fillId="7" borderId="42" xfId="3" applyFont="1" applyFill="1" applyBorder="1" applyAlignment="1">
      <alignment vertical="center"/>
    </xf>
    <xf numFmtId="6" fontId="27" fillId="7" borderId="42" xfId="3" applyNumberFormat="1" applyFont="1" applyFill="1" applyBorder="1" applyAlignment="1">
      <alignment vertical="center"/>
    </xf>
    <xf numFmtId="6" fontId="48" fillId="7" borderId="42" xfId="3" applyNumberFormat="1" applyFont="1" applyFill="1" applyBorder="1" applyAlignment="1">
      <alignment vertical="center"/>
    </xf>
    <xf numFmtId="4" fontId="39" fillId="6" borderId="59" xfId="0" applyNumberFormat="1" applyFont="1" applyFill="1" applyBorder="1" applyAlignment="1" applyProtection="1">
      <alignment vertical="center"/>
      <protection locked="0"/>
    </xf>
    <xf numFmtId="4" fontId="47" fillId="6" borderId="59" xfId="0" applyNumberFormat="1" applyFont="1" applyFill="1" applyBorder="1" applyAlignment="1" applyProtection="1">
      <alignment vertical="center"/>
      <protection locked="0"/>
    </xf>
    <xf numFmtId="171" fontId="27" fillId="0" borderId="0" xfId="3" applyNumberFormat="1"/>
    <xf numFmtId="171" fontId="27" fillId="0" borderId="41" xfId="3" applyNumberFormat="1" applyBorder="1"/>
    <xf numFmtId="171" fontId="27" fillId="0" borderId="0" xfId="3" applyNumberFormat="1" applyFont="1" applyAlignment="1">
      <alignment vertical="center"/>
    </xf>
    <xf numFmtId="171" fontId="27" fillId="0" borderId="43" xfId="3" applyNumberFormat="1" applyFont="1" applyBorder="1" applyAlignment="1">
      <alignment vertical="center"/>
    </xf>
    <xf numFmtId="171" fontId="37" fillId="12" borderId="45" xfId="3" applyNumberFormat="1" applyFont="1" applyFill="1" applyBorder="1" applyAlignment="1">
      <alignment horizontal="center" vertical="center"/>
    </xf>
    <xf numFmtId="171" fontId="27" fillId="0" borderId="47" xfId="3" applyNumberFormat="1" applyBorder="1" applyAlignment="1">
      <alignment vertical="center"/>
    </xf>
    <xf numFmtId="171" fontId="27" fillId="0" borderId="48" xfId="3" applyNumberFormat="1" applyFont="1" applyBorder="1" applyAlignment="1">
      <alignment vertical="center"/>
    </xf>
    <xf numFmtId="171" fontId="27" fillId="0" borderId="47" xfId="3" applyNumberFormat="1" applyFont="1" applyBorder="1" applyAlignment="1">
      <alignment vertical="center"/>
    </xf>
    <xf numFmtId="171" fontId="27" fillId="0" borderId="50" xfId="3" applyNumberFormat="1" applyFont="1" applyBorder="1" applyAlignment="1">
      <alignment vertical="center"/>
    </xf>
    <xf numFmtId="171" fontId="27" fillId="0" borderId="41" xfId="3" applyNumberFormat="1" applyFont="1" applyBorder="1" applyAlignment="1">
      <alignment vertical="center"/>
    </xf>
    <xf numFmtId="171" fontId="27" fillId="12" borderId="0" xfId="3" applyNumberFormat="1" applyFont="1" applyFill="1" applyAlignment="1">
      <alignment vertical="center"/>
    </xf>
    <xf numFmtId="171" fontId="41" fillId="0" borderId="51" xfId="3" applyNumberFormat="1" applyFont="1" applyBorder="1" applyAlignment="1">
      <alignment vertical="center"/>
    </xf>
    <xf numFmtId="171" fontId="42" fillId="0" borderId="51" xfId="3" applyNumberFormat="1" applyFont="1" applyBorder="1" applyAlignment="1">
      <alignment vertical="center"/>
    </xf>
    <xf numFmtId="171" fontId="39" fillId="12" borderId="53" xfId="3" applyNumberFormat="1" applyFont="1" applyFill="1" applyBorder="1" applyAlignment="1">
      <alignment horizontal="center" vertical="center" wrapText="1"/>
    </xf>
    <xf numFmtId="171" fontId="46" fillId="0" borderId="0" xfId="3" applyNumberFormat="1" applyFont="1" applyAlignment="1"/>
    <xf numFmtId="171" fontId="39" fillId="0" borderId="59" xfId="3" applyNumberFormat="1" applyFont="1" applyBorder="1" applyAlignment="1" applyProtection="1">
      <alignment vertical="center"/>
      <protection locked="0"/>
    </xf>
    <xf numFmtId="170" fontId="39" fillId="6" borderId="59" xfId="0" applyNumberFormat="1" applyFont="1" applyFill="1" applyBorder="1" applyAlignment="1" applyProtection="1">
      <alignment vertical="center"/>
      <protection locked="0"/>
    </xf>
    <xf numFmtId="171" fontId="39" fillId="0" borderId="59" xfId="3" applyNumberFormat="1" applyFont="1" applyFill="1" applyBorder="1" applyAlignment="1" applyProtection="1">
      <alignment vertical="center"/>
      <protection locked="0"/>
    </xf>
    <xf numFmtId="171" fontId="47" fillId="0" borderId="59" xfId="3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4" fontId="7" fillId="5" borderId="29" xfId="0" applyNumberFormat="1" applyFont="1" applyFill="1" applyBorder="1" applyAlignment="1"/>
    <xf numFmtId="4" fontId="7" fillId="0" borderId="25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vertical="center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30" xfId="0" applyBorder="1" applyAlignment="1">
      <alignment horizontal="left" vertical="center"/>
    </xf>
    <xf numFmtId="0" fontId="0" fillId="0" borderId="30" xfId="0" applyBorder="1"/>
    <xf numFmtId="0" fontId="8" fillId="0" borderId="30" xfId="0" applyFont="1" applyBorder="1" applyAlignment="1">
      <alignment horizontal="left" vertical="center"/>
    </xf>
    <xf numFmtId="0" fontId="8" fillId="0" borderId="30" xfId="0" applyFont="1" applyBorder="1"/>
    <xf numFmtId="1" fontId="8" fillId="0" borderId="30" xfId="0" applyNumberFormat="1" applyFont="1" applyBorder="1" applyAlignment="1">
      <alignment horizontal="right" vertical="center"/>
    </xf>
    <xf numFmtId="0" fontId="0" fillId="0" borderId="30" xfId="0" applyBorder="1" applyAlignment="1">
      <alignment horizontal="left" vertical="center" indent="1"/>
    </xf>
    <xf numFmtId="0" fontId="8" fillId="0" borderId="30" xfId="0" applyFont="1" applyBorder="1" applyAlignment="1">
      <alignment vertical="center"/>
    </xf>
    <xf numFmtId="3" fontId="7" fillId="3" borderId="27" xfId="0" applyNumberFormat="1" applyFont="1" applyFill="1" applyBorder="1" applyAlignment="1">
      <alignment vertical="center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1" xfId="0" applyNumberFormat="1" applyFont="1" applyFill="1" applyBorder="1" applyAlignment="1">
      <alignment horizontal="center" vertical="center" wrapText="1" shrinkToFit="1"/>
    </xf>
    <xf numFmtId="3" fontId="7" fillId="3" borderId="31" xfId="0" applyNumberFormat="1" applyFont="1" applyFill="1" applyBorder="1" applyAlignment="1">
      <alignment horizontal="center" vertical="center" wrapText="1"/>
    </xf>
    <xf numFmtId="3" fontId="3" fillId="0" borderId="62" xfId="0" applyNumberFormat="1" applyFont="1" applyBorder="1" applyAlignment="1">
      <alignment horizontal="right" wrapText="1" shrinkToFit="1"/>
    </xf>
    <xf numFmtId="3" fontId="3" fillId="0" borderId="62" xfId="0" applyNumberFormat="1" applyFont="1" applyBorder="1" applyAlignment="1">
      <alignment horizontal="right" shrinkToFit="1"/>
    </xf>
    <xf numFmtId="3" fontId="0" fillId="0" borderId="62" xfId="0" applyNumberFormat="1" applyBorder="1" applyAlignment="1">
      <alignment shrinkToFit="1"/>
    </xf>
    <xf numFmtId="3" fontId="0" fillId="0" borderId="62" xfId="0" applyNumberFormat="1" applyBorder="1" applyAlignment="1"/>
    <xf numFmtId="3" fontId="0" fillId="5" borderId="29" xfId="0" applyNumberFormat="1" applyFill="1" applyBorder="1" applyAlignment="1">
      <alignment wrapText="1" shrinkToFit="1"/>
    </xf>
    <xf numFmtId="3" fontId="0" fillId="5" borderId="29" xfId="0" applyNumberFormat="1" applyFill="1" applyBorder="1" applyAlignment="1">
      <alignment shrinkToFit="1"/>
    </xf>
    <xf numFmtId="3" fontId="0" fillId="5" borderId="29" xfId="0" applyNumberFormat="1" applyFill="1" applyBorder="1" applyAlignment="1"/>
    <xf numFmtId="0" fontId="0" fillId="0" borderId="62" xfId="0" applyFont="1" applyBorder="1" applyAlignment="1">
      <alignment vertical="center"/>
    </xf>
    <xf numFmtId="49" fontId="0" fillId="0" borderId="64" xfId="0" applyNumberFormat="1" applyBorder="1" applyAlignment="1">
      <alignment vertical="center"/>
    </xf>
    <xf numFmtId="0" fontId="0" fillId="3" borderId="62" xfId="0" applyFill="1" applyBorder="1"/>
    <xf numFmtId="0" fontId="0" fillId="3" borderId="65" xfId="0" applyFill="1" applyBorder="1"/>
    <xf numFmtId="0" fontId="0" fillId="3" borderId="63" xfId="0" applyFill="1" applyBorder="1" applyAlignment="1">
      <alignment vertical="top"/>
    </xf>
    <xf numFmtId="49" fontId="0" fillId="3" borderId="63" xfId="0" applyNumberFormat="1" applyFill="1" applyBorder="1" applyAlignment="1">
      <alignment vertical="top"/>
    </xf>
    <xf numFmtId="49" fontId="0" fillId="3" borderId="62" xfId="0" applyNumberFormat="1" applyFill="1" applyBorder="1" applyAlignment="1">
      <alignment vertical="top"/>
    </xf>
    <xf numFmtId="0" fontId="0" fillId="3" borderId="62" xfId="0" applyFill="1" applyBorder="1" applyAlignment="1">
      <alignment vertical="top"/>
    </xf>
    <xf numFmtId="4" fontId="0" fillId="3" borderId="62" xfId="0" applyNumberFormat="1" applyFill="1" applyBorder="1" applyAlignment="1">
      <alignment vertical="top"/>
    </xf>
    <xf numFmtId="0" fontId="8" fillId="3" borderId="63" xfId="0" applyFont="1" applyFill="1" applyBorder="1" applyAlignment="1">
      <alignment vertical="top"/>
    </xf>
    <xf numFmtId="4" fontId="8" fillId="3" borderId="65" xfId="0" applyNumberFormat="1" applyFont="1" applyFill="1" applyBorder="1" applyAlignment="1">
      <alignment vertical="top"/>
    </xf>
    <xf numFmtId="0" fontId="3" fillId="2" borderId="32" xfId="0" applyFont="1" applyFill="1" applyBorder="1" applyAlignment="1">
      <alignment horizontal="left" wrapText="1"/>
    </xf>
    <xf numFmtId="0" fontId="3" fillId="2" borderId="33" xfId="0" applyFont="1" applyFill="1" applyBorder="1" applyAlignment="1">
      <alignment horizontal="left" wrapText="1"/>
    </xf>
    <xf numFmtId="49" fontId="0" fillId="0" borderId="35" xfId="0" applyNumberFormat="1" applyBorder="1" applyAlignment="1">
      <alignment horizontal="left" wrapText="1"/>
    </xf>
    <xf numFmtId="49" fontId="0" fillId="0" borderId="36" xfId="0" applyNumberFormat="1" applyBorder="1" applyAlignment="1">
      <alignment horizontal="left" wrapText="1"/>
    </xf>
    <xf numFmtId="49" fontId="0" fillId="0" borderId="37" xfId="0" applyNumberFormat="1" applyBorder="1" applyAlignment="1">
      <alignment horizontal="left" wrapText="1"/>
    </xf>
    <xf numFmtId="49" fontId="7" fillId="0" borderId="24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2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29" xfId="0" applyNumberFormat="1" applyFont="1" applyBorder="1" applyAlignment="1">
      <alignment vertical="center"/>
    </xf>
    <xf numFmtId="4" fontId="7" fillId="5" borderId="29" xfId="0" applyNumberFormat="1" applyFont="1" applyFill="1" applyBorder="1" applyAlignment="1"/>
    <xf numFmtId="0" fontId="0" fillId="0" borderId="16" xfId="0" applyBorder="1" applyAlignment="1">
      <alignment horizontal="center"/>
    </xf>
    <xf numFmtId="3" fontId="0" fillId="0" borderId="30" xfId="0" applyNumberFormat="1" applyBorder="1"/>
    <xf numFmtId="3" fontId="0" fillId="0" borderId="30" xfId="0" applyNumberFormat="1" applyBorder="1" applyAlignment="1">
      <alignment wrapText="1"/>
    </xf>
    <xf numFmtId="3" fontId="0" fillId="5" borderId="63" xfId="0" applyNumberFormat="1" applyFill="1" applyBorder="1"/>
    <xf numFmtId="3" fontId="0" fillId="5" borderId="65" xfId="0" applyNumberFormat="1" applyFill="1" applyBorder="1"/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/>
    </xf>
    <xf numFmtId="4" fontId="11" fillId="0" borderId="30" xfId="0" applyNumberFormat="1" applyFont="1" applyBorder="1" applyAlignment="1">
      <alignment vertical="center"/>
    </xf>
    <xf numFmtId="4" fontId="11" fillId="0" borderId="30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9" fontId="6" fillId="3" borderId="16" xfId="0" applyNumberFormat="1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shrinkToFi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19" fillId="0" borderId="24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0" xfId="0" applyNumberFormat="1" applyBorder="1" applyAlignment="1">
      <alignment vertical="center" shrinkToFit="1"/>
    </xf>
    <xf numFmtId="0" fontId="32" fillId="0" borderId="0" xfId="3" applyFont="1" applyAlignment="1">
      <alignment horizontal="left" vertical="center" wrapText="1"/>
    </xf>
    <xf numFmtId="0" fontId="27" fillId="0" borderId="0" xfId="3" applyFont="1" applyAlignment="1">
      <alignment vertical="center"/>
    </xf>
    <xf numFmtId="0" fontId="28" fillId="11" borderId="0" xfId="3" applyFont="1" applyFill="1" applyAlignment="1">
      <alignment horizontal="center" vertical="center"/>
    </xf>
    <xf numFmtId="0" fontId="27" fillId="0" borderId="0" xfId="3"/>
    <xf numFmtId="0" fontId="33" fillId="0" borderId="0" xfId="3" applyFont="1" applyAlignment="1">
      <alignment horizontal="left" vertical="center"/>
    </xf>
    <xf numFmtId="0" fontId="33" fillId="0" borderId="0" xfId="3" applyFont="1" applyAlignment="1">
      <alignment horizontal="left" vertical="center" wrapText="1"/>
    </xf>
    <xf numFmtId="0" fontId="22" fillId="0" borderId="0" xfId="4" applyFont="1" applyAlignment="1" applyProtection="1">
      <alignment horizontal="center" vertical="center"/>
    </xf>
    <xf numFmtId="0" fontId="49" fillId="0" borderId="0" xfId="4" applyAlignment="1">
      <alignment horizontal="left" vertical="top"/>
      <protection locked="0"/>
    </xf>
    <xf numFmtId="0" fontId="15" fillId="0" borderId="0" xfId="4" applyFont="1" applyAlignment="1" applyProtection="1">
      <alignment horizontal="left"/>
    </xf>
    <xf numFmtId="0" fontId="15" fillId="0" borderId="0" xfId="4" applyFont="1" applyAlignment="1" applyProtection="1">
      <alignment horizontal="left" vertical="center"/>
    </xf>
    <xf numFmtId="165" fontId="23" fillId="0" borderId="0" xfId="4" applyNumberFormat="1" applyFont="1" applyAlignment="1" applyProtection="1">
      <alignment horizontal="right" vertical="top"/>
    </xf>
    <xf numFmtId="0" fontId="16" fillId="0" borderId="0" xfId="4" applyFont="1" applyAlignment="1" applyProtection="1">
      <alignment horizontal="left" vertical="top" wrapText="1"/>
    </xf>
    <xf numFmtId="0" fontId="23" fillId="0" borderId="0" xfId="4" applyFont="1" applyAlignment="1" applyProtection="1">
      <alignment horizontal="left" vertical="top" wrapText="1"/>
    </xf>
    <xf numFmtId="166" fontId="16" fillId="0" borderId="0" xfId="4" applyNumberFormat="1" applyFont="1" applyAlignment="1" applyProtection="1">
      <alignment horizontal="right" vertical="top"/>
    </xf>
    <xf numFmtId="167" fontId="10" fillId="0" borderId="0" xfId="4" applyNumberFormat="1" applyFont="1" applyAlignment="1" applyProtection="1">
      <alignment horizontal="right" vertical="top"/>
    </xf>
    <xf numFmtId="0" fontId="7" fillId="0" borderId="0" xfId="4" applyFont="1" applyAlignment="1" applyProtection="1">
      <alignment horizontal="left"/>
    </xf>
    <xf numFmtId="0" fontId="7" fillId="0" borderId="0" xfId="4" applyFont="1" applyAlignment="1" applyProtection="1">
      <alignment horizontal="left" vertical="top" wrapText="1"/>
    </xf>
    <xf numFmtId="166" fontId="7" fillId="0" borderId="0" xfId="4" applyNumberFormat="1" applyFont="1" applyAlignment="1" applyProtection="1">
      <alignment horizontal="right" vertical="top"/>
    </xf>
    <xf numFmtId="167" fontId="7" fillId="0" borderId="0" xfId="4" applyNumberFormat="1" applyFont="1" applyAlignment="1" applyProtection="1">
      <alignment horizontal="right" vertical="top"/>
    </xf>
    <xf numFmtId="0" fontId="10" fillId="0" borderId="0" xfId="4" applyFont="1" applyAlignment="1" applyProtection="1">
      <alignment horizontal="left"/>
    </xf>
    <xf numFmtId="0" fontId="16" fillId="9" borderId="38" xfId="4" applyFont="1" applyFill="1" applyBorder="1" applyAlignment="1" applyProtection="1">
      <alignment horizontal="center" vertical="center" wrapText="1"/>
    </xf>
    <xf numFmtId="165" fontId="24" fillId="0" borderId="0" xfId="4" applyNumberFormat="1" applyFont="1" applyAlignment="1">
      <alignment horizontal="right"/>
      <protection locked="0"/>
    </xf>
    <xf numFmtId="0" fontId="24" fillId="0" borderId="0" xfId="4" applyFont="1" applyAlignment="1">
      <alignment horizontal="left" wrapText="1"/>
      <protection locked="0"/>
    </xf>
    <xf numFmtId="166" fontId="24" fillId="0" borderId="0" xfId="4" applyNumberFormat="1" applyFont="1" applyAlignment="1">
      <alignment horizontal="right"/>
      <protection locked="0"/>
    </xf>
    <xf numFmtId="167" fontId="24" fillId="0" borderId="0" xfId="4" applyNumberFormat="1" applyFont="1" applyAlignment="1">
      <alignment horizontal="right"/>
      <protection locked="0"/>
    </xf>
    <xf numFmtId="165" fontId="25" fillId="0" borderId="0" xfId="4" applyNumberFormat="1" applyFont="1" applyAlignment="1">
      <alignment horizontal="right"/>
      <protection locked="0"/>
    </xf>
    <xf numFmtId="0" fontId="25" fillId="0" borderId="0" xfId="4" applyFont="1" applyAlignment="1">
      <alignment horizontal="left" wrapText="1"/>
      <protection locked="0"/>
    </xf>
    <xf numFmtId="166" fontId="25" fillId="0" borderId="0" xfId="4" applyNumberFormat="1" applyFont="1" applyFill="1" applyAlignment="1">
      <alignment horizontal="right"/>
      <protection locked="0"/>
    </xf>
    <xf numFmtId="167" fontId="25" fillId="0" borderId="0" xfId="4" applyNumberFormat="1" applyFont="1" applyAlignment="1">
      <alignment horizontal="right"/>
      <protection locked="0"/>
    </xf>
    <xf numFmtId="165" fontId="16" fillId="0" borderId="39" xfId="4" applyNumberFormat="1" applyFont="1" applyBorder="1" applyAlignment="1">
      <alignment horizontal="right"/>
      <protection locked="0"/>
    </xf>
    <xf numFmtId="0" fontId="16" fillId="0" borderId="39" xfId="4" applyFont="1" applyBorder="1" applyAlignment="1">
      <alignment horizontal="left" wrapText="1"/>
      <protection locked="0"/>
    </xf>
    <xf numFmtId="166" fontId="16" fillId="0" borderId="39" xfId="4" applyNumberFormat="1" applyFont="1" applyFill="1" applyBorder="1" applyAlignment="1">
      <alignment horizontal="right"/>
      <protection locked="0"/>
    </xf>
    <xf numFmtId="167" fontId="16" fillId="10" borderId="39" xfId="4" applyNumberFormat="1" applyFont="1" applyFill="1" applyBorder="1" applyAlignment="1">
      <alignment horizontal="right"/>
      <protection locked="0"/>
    </xf>
    <xf numFmtId="167" fontId="16" fillId="0" borderId="39" xfId="4" applyNumberFormat="1" applyFont="1" applyBorder="1" applyAlignment="1">
      <alignment horizontal="right"/>
      <protection locked="0"/>
    </xf>
    <xf numFmtId="165" fontId="26" fillId="0" borderId="0" xfId="4" applyNumberFormat="1" applyFont="1" applyAlignment="1">
      <alignment horizontal="right" vertical="center"/>
      <protection locked="0"/>
    </xf>
    <xf numFmtId="0" fontId="26" fillId="0" borderId="0" xfId="4" applyFont="1" applyAlignment="1">
      <alignment horizontal="left" vertical="center" wrapText="1"/>
      <protection locked="0"/>
    </xf>
    <xf numFmtId="166" fontId="26" fillId="0" borderId="0" xfId="4" applyNumberFormat="1" applyFont="1" applyFill="1" applyAlignment="1">
      <alignment horizontal="right" vertical="center"/>
      <protection locked="0"/>
    </xf>
    <xf numFmtId="167" fontId="26" fillId="0" borderId="0" xfId="4" applyNumberFormat="1" applyFont="1" applyAlignment="1">
      <alignment horizontal="right" vertical="center"/>
      <protection locked="0"/>
    </xf>
    <xf numFmtId="165" fontId="16" fillId="0" borderId="39" xfId="4" applyNumberFormat="1" applyFont="1" applyBorder="1" applyAlignment="1">
      <alignment horizontal="right" vertical="center"/>
      <protection locked="0"/>
    </xf>
    <xf numFmtId="0" fontId="16" fillId="0" borderId="39" xfId="4" applyFont="1" applyBorder="1" applyAlignment="1">
      <alignment horizontal="left" vertical="center" wrapText="1"/>
      <protection locked="0"/>
    </xf>
    <xf numFmtId="0" fontId="49" fillId="0" borderId="0" xfId="4" applyAlignment="1">
      <alignment vertical="center"/>
      <protection locked="0"/>
    </xf>
    <xf numFmtId="166" fontId="16" fillId="0" borderId="39" xfId="4" applyNumberFormat="1" applyFont="1" applyFill="1" applyBorder="1" applyAlignment="1">
      <alignment horizontal="right" vertical="center"/>
      <protection locked="0"/>
    </xf>
    <xf numFmtId="167" fontId="16" fillId="0" borderId="39" xfId="4" applyNumberFormat="1" applyFont="1" applyBorder="1" applyAlignment="1">
      <alignment horizontal="right" vertical="center"/>
      <protection locked="0"/>
    </xf>
    <xf numFmtId="0" fontId="49" fillId="0" borderId="0" xfId="4" applyAlignment="1">
      <alignment horizontal="left" vertical="center"/>
      <protection locked="0"/>
    </xf>
    <xf numFmtId="167" fontId="16" fillId="0" borderId="39" xfId="4" applyNumberFormat="1" applyFont="1" applyFill="1" applyBorder="1" applyAlignment="1">
      <alignment horizontal="right"/>
      <protection locked="0"/>
    </xf>
    <xf numFmtId="165" fontId="11" fillId="0" borderId="0" xfId="4" applyNumberFormat="1" applyFont="1" applyAlignment="1">
      <alignment horizontal="right"/>
      <protection locked="0"/>
    </xf>
    <xf numFmtId="0" fontId="11" fillId="0" borderId="0" xfId="4" applyFont="1" applyAlignment="1">
      <alignment horizontal="left" wrapText="1"/>
      <protection locked="0"/>
    </xf>
    <xf numFmtId="166" fontId="11" fillId="0" borderId="0" xfId="4" applyNumberFormat="1" applyFont="1" applyFill="1" applyAlignment="1">
      <alignment horizontal="right"/>
      <protection locked="0"/>
    </xf>
    <xf numFmtId="167" fontId="11" fillId="0" borderId="0" xfId="4" applyNumberFormat="1" applyFont="1" applyAlignment="1">
      <alignment horizontal="right"/>
      <protection locked="0"/>
    </xf>
    <xf numFmtId="165" fontId="49" fillId="0" borderId="0" xfId="4" applyNumberFormat="1" applyAlignment="1">
      <alignment horizontal="right" vertical="top"/>
      <protection locked="0"/>
    </xf>
    <xf numFmtId="0" fontId="49" fillId="0" borderId="0" xfId="4" applyAlignment="1">
      <alignment horizontal="left" vertical="top" wrapText="1"/>
      <protection locked="0"/>
    </xf>
    <xf numFmtId="166" fontId="49" fillId="0" borderId="0" xfId="4" applyNumberFormat="1" applyAlignment="1">
      <alignment horizontal="right" vertical="top"/>
      <protection locked="0"/>
    </xf>
    <xf numFmtId="167" fontId="49" fillId="0" borderId="0" xfId="4" applyNumberFormat="1" applyAlignment="1">
      <alignment horizontal="right" vertical="top"/>
      <protection locked="0"/>
    </xf>
    <xf numFmtId="0" fontId="49" fillId="0" borderId="0" xfId="4" applyFont="1" applyAlignment="1">
      <alignment horizontal="left" vertical="top"/>
      <protection locked="0"/>
    </xf>
    <xf numFmtId="0" fontId="6" fillId="0" borderId="0" xfId="0" applyFont="1" applyAlignment="1">
      <alignment horizontal="center"/>
    </xf>
    <xf numFmtId="49" fontId="0" fillId="0" borderId="64" xfId="0" applyNumberFormat="1" applyBorder="1" applyAlignment="1">
      <alignment vertical="center"/>
    </xf>
    <xf numFmtId="0" fontId="0" fillId="0" borderId="64" xfId="0" applyBorder="1" applyAlignment="1">
      <alignment vertical="center"/>
    </xf>
    <xf numFmtId="0" fontId="0" fillId="0" borderId="65" xfId="0" applyBorder="1" applyAlignment="1">
      <alignment vertical="center"/>
    </xf>
    <xf numFmtId="49" fontId="0" fillId="0" borderId="30" xfId="0" applyNumberFormat="1" applyBorder="1" applyAlignment="1">
      <alignment vertical="center"/>
    </xf>
    <xf numFmtId="49" fontId="0" fillId="0" borderId="30" xfId="0" applyNumberFormat="1" applyBorder="1" applyAlignment="1">
      <alignment vertical="center"/>
    </xf>
    <xf numFmtId="0" fontId="0" fillId="0" borderId="30" xfId="0" applyBorder="1" applyAlignment="1">
      <alignment vertical="center"/>
    </xf>
    <xf numFmtId="49" fontId="0" fillId="3" borderId="30" xfId="0" applyNumberFormat="1" applyFill="1" applyBorder="1" applyAlignment="1"/>
    <xf numFmtId="49" fontId="0" fillId="3" borderId="30" xfId="0" applyNumberFormat="1" applyFill="1" applyBorder="1"/>
    <xf numFmtId="0" fontId="0" fillId="3" borderId="30" xfId="0" applyFill="1" applyBorder="1"/>
    <xf numFmtId="0" fontId="0" fillId="3" borderId="31" xfId="0" applyFill="1" applyBorder="1"/>
    <xf numFmtId="49" fontId="0" fillId="3" borderId="31" xfId="0" applyNumberFormat="1" applyFill="1" applyBorder="1"/>
    <xf numFmtId="0" fontId="0" fillId="3" borderId="27" xfId="0" applyFill="1" applyBorder="1"/>
    <xf numFmtId="0" fontId="0" fillId="3" borderId="31" xfId="0" applyFill="1" applyBorder="1" applyAlignment="1">
      <alignment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26" xfId="0" applyNumberFormat="1" applyFont="1" applyBorder="1" applyAlignment="1">
      <alignment vertical="top" wrapText="1" shrinkToFit="1"/>
    </xf>
    <xf numFmtId="49" fontId="8" fillId="3" borderId="30" xfId="0" applyNumberFormat="1" applyFont="1" applyFill="1" applyBorder="1" applyAlignment="1">
      <alignment vertical="top"/>
    </xf>
    <xf numFmtId="49" fontId="8" fillId="3" borderId="30" xfId="0" applyNumberFormat="1" applyFont="1" applyFill="1" applyBorder="1" applyAlignment="1">
      <alignment horizontal="left" vertical="top" wrapText="1"/>
    </xf>
    <xf numFmtId="0" fontId="8" fillId="3" borderId="30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horizontal="left" vertical="top" wrapText="1"/>
      <protection locked="0"/>
    </xf>
    <xf numFmtId="0" fontId="0" fillId="4" borderId="66" xfId="0" applyFill="1" applyBorder="1" applyAlignment="1" applyProtection="1">
      <alignment vertical="top" wrapText="1"/>
      <protection locked="0"/>
    </xf>
    <xf numFmtId="0" fontId="0" fillId="4" borderId="24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3" fillId="0" borderId="63" xfId="0" applyNumberFormat="1" applyFont="1" applyBorder="1" applyAlignment="1">
      <alignment horizontal="right" vertical="center" indent="1"/>
    </xf>
    <xf numFmtId="4" fontId="13" fillId="0" borderId="65" xfId="0" applyNumberFormat="1" applyFont="1" applyBorder="1" applyAlignment="1">
      <alignment horizontal="right" vertical="center" indent="1"/>
    </xf>
    <xf numFmtId="4" fontId="13" fillId="0" borderId="67" xfId="0" applyNumberFormat="1" applyFont="1" applyBorder="1" applyAlignment="1">
      <alignment horizontal="right" vertical="center" indent="1"/>
    </xf>
    <xf numFmtId="4" fontId="11" fillId="0" borderId="63" xfId="0" applyNumberFormat="1" applyFont="1" applyBorder="1" applyAlignment="1">
      <alignment horizontal="right" vertical="center" indent="1"/>
    </xf>
    <xf numFmtId="4" fontId="11" fillId="0" borderId="65" xfId="0" applyNumberFormat="1" applyFont="1" applyBorder="1" applyAlignment="1">
      <alignment horizontal="right" vertical="center" indent="1"/>
    </xf>
    <xf numFmtId="4" fontId="11" fillId="0" borderId="67" xfId="0" applyNumberFormat="1" applyFont="1" applyBorder="1" applyAlignment="1">
      <alignment horizontal="right" vertical="center" indent="1"/>
    </xf>
    <xf numFmtId="49" fontId="0" fillId="0" borderId="67" xfId="0" applyNumberFormat="1" applyFont="1" applyBorder="1" applyAlignment="1">
      <alignment horizontal="left" vertical="center"/>
    </xf>
    <xf numFmtId="1" fontId="8" fillId="0" borderId="63" xfId="0" applyNumberFormat="1" applyFont="1" applyBorder="1" applyAlignment="1">
      <alignment horizontal="right" vertical="center"/>
    </xf>
    <xf numFmtId="4" fontId="11" fillId="0" borderId="63" xfId="0" applyNumberFormat="1" applyFont="1" applyBorder="1" applyAlignment="1">
      <alignment vertical="center"/>
    </xf>
    <xf numFmtId="4" fontId="11" fillId="0" borderId="63" xfId="0" applyNumberFormat="1" applyFont="1" applyBorder="1" applyAlignment="1">
      <alignment horizontal="right" vertical="center"/>
    </xf>
    <xf numFmtId="3" fontId="0" fillId="0" borderId="63" xfId="0" applyNumberFormat="1" applyBorder="1" applyAlignment="1"/>
    <xf numFmtId="3" fontId="0" fillId="5" borderId="30" xfId="0" applyNumberFormat="1" applyFill="1" applyBorder="1"/>
    <xf numFmtId="0" fontId="15" fillId="3" borderId="27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vertical="center"/>
    </xf>
    <xf numFmtId="49" fontId="7" fillId="0" borderId="27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16" fillId="0" borderId="24" xfId="0" applyNumberFormat="1" applyFont="1" applyBorder="1" applyAlignment="1">
      <alignment vertical="center"/>
    </xf>
    <xf numFmtId="0" fontId="16" fillId="0" borderId="25" xfId="0" applyNumberFormat="1" applyFont="1" applyBorder="1" applyAlignment="1">
      <alignment horizontal="left" vertical="center" wrapText="1"/>
    </xf>
    <xf numFmtId="9" fontId="16" fillId="0" borderId="25" xfId="0" applyNumberFormat="1" applyFont="1" applyBorder="1" applyAlignment="1">
      <alignment vertical="center" shrinkToFit="1"/>
    </xf>
    <xf numFmtId="167" fontId="16" fillId="10" borderId="39" xfId="4" applyNumberFormat="1" applyFont="1" applyFill="1" applyBorder="1" applyAlignment="1">
      <alignment horizontal="right" vertical="center"/>
      <protection locked="0"/>
    </xf>
    <xf numFmtId="4" fontId="16" fillId="0" borderId="25" xfId="0" applyNumberFormat="1" applyFont="1" applyBorder="1" applyAlignment="1">
      <alignment vertical="center" shrinkToFit="1"/>
    </xf>
    <xf numFmtId="0" fontId="16" fillId="0" borderId="25" xfId="0" applyFont="1" applyBorder="1" applyAlignment="1">
      <alignment vertical="center" shrinkToFit="1"/>
    </xf>
    <xf numFmtId="0" fontId="16" fillId="0" borderId="24" xfId="0" applyFont="1" applyBorder="1" applyAlignment="1">
      <alignment vertical="center" shrinkToFit="1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171" fontId="0" fillId="3" borderId="30" xfId="0" applyNumberFormat="1" applyFill="1" applyBorder="1"/>
    <xf numFmtId="171" fontId="0" fillId="3" borderId="31" xfId="0" applyNumberFormat="1" applyFill="1" applyBorder="1"/>
    <xf numFmtId="171" fontId="0" fillId="3" borderId="62" xfId="0" applyNumberFormat="1" applyFill="1" applyBorder="1" applyAlignment="1">
      <alignment vertical="top"/>
    </xf>
    <xf numFmtId="171" fontId="16" fillId="0" borderId="25" xfId="0" applyNumberFormat="1" applyFont="1" applyBorder="1" applyAlignment="1">
      <alignment vertical="center" shrinkToFit="1"/>
    </xf>
    <xf numFmtId="171" fontId="16" fillId="0" borderId="25" xfId="0" applyNumberFormat="1" applyFont="1" applyBorder="1" applyAlignment="1">
      <alignment vertical="top" shrinkToFit="1"/>
    </xf>
    <xf numFmtId="171" fontId="17" fillId="0" borderId="25" xfId="0" applyNumberFormat="1" applyFont="1" applyBorder="1" applyAlignment="1">
      <alignment vertical="top" wrapText="1" shrinkToFit="1"/>
    </xf>
    <xf numFmtId="171" fontId="0" fillId="3" borderId="29" xfId="0" applyNumberFormat="1" applyFill="1" applyBorder="1" applyAlignment="1">
      <alignment vertical="top" shrinkToFit="1"/>
    </xf>
    <xf numFmtId="171" fontId="18" fillId="0" borderId="25" xfId="0" applyNumberFormat="1" applyFont="1" applyBorder="1" applyAlignment="1">
      <alignment vertical="top" wrapText="1" shrinkToFit="1"/>
    </xf>
    <xf numFmtId="171" fontId="0" fillId="0" borderId="0" xfId="0" applyNumberFormat="1" applyAlignment="1">
      <alignment vertical="top"/>
    </xf>
    <xf numFmtId="171" fontId="8" fillId="3" borderId="30" xfId="0" applyNumberFormat="1" applyFont="1" applyFill="1" applyBorder="1" applyAlignment="1">
      <alignment vertical="top"/>
    </xf>
    <xf numFmtId="171" fontId="0" fillId="0" borderId="0" xfId="0" applyNumberFormat="1"/>
    <xf numFmtId="0" fontId="0" fillId="3" borderId="10" xfId="0" applyFill="1" applyBorder="1" applyAlignment="1">
      <alignment vertical="center"/>
    </xf>
    <xf numFmtId="0" fontId="0" fillId="3" borderId="10" xfId="0" applyNumberFormat="1" applyFill="1" applyBorder="1" applyAlignment="1">
      <alignment vertical="center"/>
    </xf>
    <xf numFmtId="0" fontId="0" fillId="3" borderId="29" xfId="0" applyNumberFormat="1" applyFill="1" applyBorder="1" applyAlignment="1">
      <alignment horizontal="left" vertical="center" wrapText="1"/>
    </xf>
    <xf numFmtId="0" fontId="0" fillId="3" borderId="29" xfId="0" applyFill="1" applyBorder="1" applyAlignment="1">
      <alignment vertical="center" shrinkToFit="1"/>
    </xf>
    <xf numFmtId="171" fontId="0" fillId="3" borderId="29" xfId="0" applyNumberFormat="1" applyFill="1" applyBorder="1" applyAlignment="1">
      <alignment vertical="center" shrinkToFit="1"/>
    </xf>
    <xf numFmtId="4" fontId="0" fillId="3" borderId="29" xfId="0" applyNumberFormat="1" applyFill="1" applyBorder="1" applyAlignment="1">
      <alignment vertical="center" shrinkToFit="1"/>
    </xf>
    <xf numFmtId="0" fontId="0" fillId="3" borderId="10" xfId="0" applyFill="1" applyBorder="1" applyAlignment="1">
      <alignment vertical="center" shrinkToFit="1"/>
    </xf>
    <xf numFmtId="167" fontId="16" fillId="8" borderId="39" xfId="4" applyNumberFormat="1" applyFont="1" applyFill="1" applyBorder="1" applyAlignment="1">
      <alignment horizontal="right" vertical="center"/>
      <protection locked="0"/>
    </xf>
    <xf numFmtId="0" fontId="16" fillId="0" borderId="10" xfId="0" applyFont="1" applyBorder="1" applyAlignment="1">
      <alignment vertical="center"/>
    </xf>
    <xf numFmtId="0" fontId="16" fillId="0" borderId="10" xfId="0" applyNumberFormat="1" applyFont="1" applyBorder="1" applyAlignment="1">
      <alignment vertical="center"/>
    </xf>
    <xf numFmtId="0" fontId="16" fillId="0" borderId="29" xfId="0" applyNumberFormat="1" applyFont="1" applyBorder="1" applyAlignment="1">
      <alignment horizontal="left" vertical="center" wrapText="1"/>
    </xf>
    <xf numFmtId="0" fontId="16" fillId="0" borderId="29" xfId="0" applyFont="1" applyBorder="1" applyAlignment="1">
      <alignment vertical="center" shrinkToFit="1"/>
    </xf>
    <xf numFmtId="171" fontId="16" fillId="0" borderId="29" xfId="0" applyNumberFormat="1" applyFont="1" applyBorder="1" applyAlignment="1">
      <alignment vertical="center" shrinkToFit="1"/>
    </xf>
    <xf numFmtId="4" fontId="16" fillId="0" borderId="29" xfId="0" applyNumberFormat="1" applyFont="1" applyBorder="1" applyAlignment="1">
      <alignment vertical="center" shrinkToFit="1"/>
    </xf>
    <xf numFmtId="0" fontId="16" fillId="0" borderId="10" xfId="0" applyFont="1" applyBorder="1" applyAlignment="1">
      <alignment vertical="center" shrinkToFit="1"/>
    </xf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291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Documents/Dokumenty/rozpo&#269;ty/TA3/M&#283;sto%20Sezimovo%20Usti/Soci&#225;lky%20hilton/Elektro/Rozpo&#269;et_Soci&#225;lky%20U%20LETN&#205;HO%20KINA%20V%20SEZIMOV&#282;%20&#218;ST_II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ablonaStavba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M21_2"/>
    </sheetNames>
    <sheetDataSet>
      <sheetData sheetId="0">
        <row r="8">
          <cell r="AN8">
            <v>45626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5"/>
  <sheetViews>
    <sheetView workbookViewId="0">
      <selection activeCell="F10" sqref="F9:F10"/>
    </sheetView>
  </sheetViews>
  <sheetFormatPr defaultRowHeight="13.2"/>
  <sheetData>
    <row r="2" spans="2:9" ht="13.8" thickBot="1">
      <c r="B2" s="30" t="s">
        <v>38</v>
      </c>
      <c r="C2" s="5"/>
      <c r="D2" s="5"/>
      <c r="E2" s="5"/>
      <c r="F2" s="5"/>
      <c r="G2" s="5"/>
      <c r="H2" s="5"/>
      <c r="I2" s="5"/>
    </row>
    <row r="3" spans="2:9" ht="57.75" customHeight="1" thickTop="1">
      <c r="B3" s="311" t="s">
        <v>882</v>
      </c>
      <c r="C3" s="312"/>
      <c r="D3" s="312"/>
      <c r="E3" s="312"/>
      <c r="F3" s="312"/>
      <c r="G3" s="312"/>
      <c r="H3" s="312"/>
      <c r="I3" s="130"/>
    </row>
    <row r="4" spans="2:9" ht="24" customHeight="1" thickBot="1">
      <c r="B4" s="313" t="s">
        <v>337</v>
      </c>
      <c r="C4" s="314"/>
      <c r="D4" s="314"/>
      <c r="E4" s="314"/>
      <c r="F4" s="314"/>
      <c r="G4" s="314"/>
      <c r="H4" s="314"/>
      <c r="I4" s="315"/>
    </row>
    <row r="5" spans="2:9" ht="13.8" thickTop="1"/>
  </sheetData>
  <mergeCells count="2">
    <mergeCell ref="B3:H3"/>
    <mergeCell ref="B4:I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66FF66"/>
  </sheetPr>
  <dimension ref="A1:O72"/>
  <sheetViews>
    <sheetView showGridLines="0" tabSelected="1" topLeftCell="B1" zoomScaleNormal="100" zoomScaleSheetLayoutView="75" workbookViewId="0">
      <selection activeCell="G17" sqref="G17:H17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64" t="s">
        <v>36</v>
      </c>
      <c r="B1" s="339" t="s">
        <v>41</v>
      </c>
      <c r="C1" s="340"/>
      <c r="D1" s="340"/>
      <c r="E1" s="340"/>
      <c r="F1" s="340"/>
      <c r="G1" s="340"/>
      <c r="H1" s="340"/>
      <c r="I1" s="340"/>
      <c r="J1" s="341"/>
    </row>
    <row r="2" spans="1:15" ht="23.25" customHeight="1">
      <c r="A2" s="4"/>
      <c r="B2" s="70" t="s">
        <v>39</v>
      </c>
      <c r="C2" s="71"/>
      <c r="D2" s="342" t="s">
        <v>46</v>
      </c>
      <c r="E2" s="343"/>
      <c r="F2" s="343"/>
      <c r="G2" s="343"/>
      <c r="H2" s="343"/>
      <c r="I2" s="343"/>
      <c r="J2" s="344"/>
      <c r="O2" s="2"/>
    </row>
    <row r="3" spans="1:15" ht="23.25" customHeight="1">
      <c r="A3" s="4"/>
      <c r="B3" s="72" t="s">
        <v>44</v>
      </c>
      <c r="C3" s="73"/>
      <c r="D3" s="345" t="s">
        <v>42</v>
      </c>
      <c r="E3" s="346"/>
      <c r="F3" s="346"/>
      <c r="G3" s="346"/>
      <c r="H3" s="346"/>
      <c r="I3" s="346"/>
      <c r="J3" s="347"/>
    </row>
    <row r="4" spans="1:15" ht="23.25" hidden="1" customHeight="1">
      <c r="A4" s="4"/>
      <c r="B4" s="74" t="s">
        <v>43</v>
      </c>
      <c r="C4" s="75"/>
      <c r="D4" s="76"/>
      <c r="E4" s="76"/>
      <c r="F4" s="77"/>
      <c r="G4" s="78"/>
      <c r="H4" s="77"/>
      <c r="I4" s="78"/>
      <c r="J4" s="79"/>
    </row>
    <row r="5" spans="1:15" ht="24" customHeight="1">
      <c r="A5" s="4"/>
      <c r="B5" s="45" t="s">
        <v>21</v>
      </c>
      <c r="C5" s="5"/>
      <c r="D5" s="80" t="s">
        <v>47</v>
      </c>
      <c r="E5" s="25"/>
      <c r="F5" s="25"/>
      <c r="G5" s="25"/>
      <c r="H5" s="27" t="s">
        <v>33</v>
      </c>
      <c r="I5" s="80" t="s">
        <v>50</v>
      </c>
      <c r="J5" s="11"/>
    </row>
    <row r="6" spans="1:15" ht="15.75" customHeight="1">
      <c r="A6" s="4"/>
      <c r="B6" s="39"/>
      <c r="C6" s="25"/>
      <c r="D6" s="80" t="s">
        <v>48</v>
      </c>
      <c r="E6" s="25"/>
      <c r="F6" s="25"/>
      <c r="G6" s="25"/>
      <c r="H6" s="27" t="s">
        <v>34</v>
      </c>
      <c r="I6" s="80"/>
      <c r="J6" s="11"/>
    </row>
    <row r="7" spans="1:15" ht="15.75" customHeight="1">
      <c r="A7" s="4"/>
      <c r="B7" s="40"/>
      <c r="C7" s="81" t="s">
        <v>49</v>
      </c>
      <c r="D7" s="69"/>
      <c r="E7" s="32"/>
      <c r="F7" s="32"/>
      <c r="G7" s="32"/>
      <c r="H7" s="34"/>
      <c r="I7" s="32"/>
      <c r="J7" s="48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49"/>
      <c r="C10" s="26"/>
      <c r="D10" s="44"/>
      <c r="E10" s="52"/>
      <c r="F10" s="52"/>
      <c r="G10" s="50"/>
      <c r="H10" s="50"/>
      <c r="I10" s="51"/>
      <c r="J10" s="48"/>
    </row>
    <row r="11" spans="1:15" ht="24" customHeight="1">
      <c r="A11" s="4"/>
      <c r="B11" s="45" t="s">
        <v>18</v>
      </c>
      <c r="C11" s="5"/>
      <c r="D11" s="348"/>
      <c r="E11" s="348"/>
      <c r="F11" s="348"/>
      <c r="G11" s="348"/>
      <c r="H11" s="27" t="s">
        <v>33</v>
      </c>
      <c r="I11" s="280"/>
      <c r="J11" s="11"/>
    </row>
    <row r="12" spans="1:15" ht="15.75" customHeight="1">
      <c r="A12" s="4"/>
      <c r="B12" s="39"/>
      <c r="C12" s="25"/>
      <c r="D12" s="348"/>
      <c r="E12" s="348"/>
      <c r="F12" s="348"/>
      <c r="G12" s="348"/>
      <c r="H12" s="27" t="s">
        <v>34</v>
      </c>
      <c r="I12" s="280"/>
      <c r="J12" s="11"/>
    </row>
    <row r="13" spans="1:15" ht="15.75" customHeight="1">
      <c r="A13" s="4"/>
      <c r="B13" s="40"/>
      <c r="C13" s="281"/>
      <c r="D13" s="349"/>
      <c r="E13" s="349"/>
      <c r="F13" s="349"/>
      <c r="G13" s="349"/>
      <c r="H13" s="28"/>
      <c r="I13" s="32"/>
      <c r="J13" s="48"/>
    </row>
    <row r="14" spans="1:15" ht="24" hidden="1" customHeight="1">
      <c r="A14" s="4"/>
      <c r="B14" s="57" t="s">
        <v>20</v>
      </c>
      <c r="C14" s="58"/>
      <c r="D14" s="59" t="s">
        <v>45</v>
      </c>
      <c r="E14" s="60"/>
      <c r="F14" s="60"/>
      <c r="G14" s="60"/>
      <c r="H14" s="61"/>
      <c r="I14" s="60"/>
      <c r="J14" s="62"/>
    </row>
    <row r="15" spans="1:15" ht="32.25" customHeight="1">
      <c r="A15" s="4"/>
      <c r="B15" s="49" t="s">
        <v>31</v>
      </c>
      <c r="C15" s="63"/>
      <c r="D15" s="50"/>
      <c r="E15" s="336"/>
      <c r="F15" s="336"/>
      <c r="G15" s="337"/>
      <c r="H15" s="337"/>
      <c r="I15" s="337" t="s">
        <v>28</v>
      </c>
      <c r="J15" s="338"/>
    </row>
    <row r="16" spans="1:15" ht="23.25" customHeight="1">
      <c r="A16" s="107" t="s">
        <v>23</v>
      </c>
      <c r="B16" s="108" t="s">
        <v>23</v>
      </c>
      <c r="C16" s="282"/>
      <c r="D16" s="283"/>
      <c r="E16" s="444"/>
      <c r="F16" s="445"/>
      <c r="G16" s="444"/>
      <c r="H16" s="445"/>
      <c r="I16" s="444">
        <f>SUMIF(F47:F68,A16,I47:I68)+SUMIF(F47:F68,"PSU",I47:I68)</f>
        <v>0</v>
      </c>
      <c r="J16" s="446"/>
    </row>
    <row r="17" spans="1:10" ht="23.25" customHeight="1">
      <c r="A17" s="107" t="s">
        <v>24</v>
      </c>
      <c r="B17" s="108" t="s">
        <v>24</v>
      </c>
      <c r="C17" s="282"/>
      <c r="D17" s="283"/>
      <c r="E17" s="444"/>
      <c r="F17" s="445"/>
      <c r="G17" s="444"/>
      <c r="H17" s="445"/>
      <c r="I17" s="444">
        <f>SUMIF(F47:F68,A17,I47:I68)</f>
        <v>0</v>
      </c>
      <c r="J17" s="446"/>
    </row>
    <row r="18" spans="1:10" ht="23.25" customHeight="1">
      <c r="A18" s="107" t="s">
        <v>25</v>
      </c>
      <c r="B18" s="108" t="s">
        <v>25</v>
      </c>
      <c r="C18" s="282"/>
      <c r="D18" s="283"/>
      <c r="E18" s="444"/>
      <c r="F18" s="445"/>
      <c r="G18" s="444"/>
      <c r="H18" s="445"/>
      <c r="I18" s="444">
        <f>SUMIF(F47:F68,A18,I47:I68)</f>
        <v>0</v>
      </c>
      <c r="J18" s="446"/>
    </row>
    <row r="19" spans="1:10" ht="23.25" customHeight="1">
      <c r="A19" s="107" t="s">
        <v>92</v>
      </c>
      <c r="B19" s="108" t="s">
        <v>26</v>
      </c>
      <c r="C19" s="282"/>
      <c r="D19" s="283"/>
      <c r="E19" s="444"/>
      <c r="F19" s="445"/>
      <c r="G19" s="444"/>
      <c r="H19" s="445"/>
      <c r="I19" s="444">
        <f>SUMIF(F47:F68,A19,I47:I68)</f>
        <v>0</v>
      </c>
      <c r="J19" s="446"/>
    </row>
    <row r="20" spans="1:10" ht="23.25" customHeight="1">
      <c r="A20" s="107" t="s">
        <v>93</v>
      </c>
      <c r="B20" s="108" t="s">
        <v>27</v>
      </c>
      <c r="C20" s="282"/>
      <c r="D20" s="283"/>
      <c r="E20" s="444"/>
      <c r="F20" s="445"/>
      <c r="G20" s="444"/>
      <c r="H20" s="445"/>
      <c r="I20" s="444">
        <f>SUMIF(F47:F68,A20,I47:I68)</f>
        <v>0</v>
      </c>
      <c r="J20" s="446"/>
    </row>
    <row r="21" spans="1:10" ht="23.25" customHeight="1">
      <c r="A21" s="4"/>
      <c r="B21" s="65" t="s">
        <v>28</v>
      </c>
      <c r="C21" s="284"/>
      <c r="D21" s="285"/>
      <c r="E21" s="447"/>
      <c r="F21" s="448"/>
      <c r="G21" s="447"/>
      <c r="H21" s="448"/>
      <c r="I21" s="447">
        <f>SUM(I16:J20)</f>
        <v>0</v>
      </c>
      <c r="J21" s="449"/>
    </row>
    <row r="22" spans="1:10" ht="33" customHeight="1">
      <c r="A22" s="4"/>
      <c r="B22" s="56" t="s">
        <v>32</v>
      </c>
      <c r="C22" s="282"/>
      <c r="D22" s="283"/>
      <c r="E22" s="286"/>
      <c r="F22" s="287"/>
      <c r="G22" s="288"/>
      <c r="H22" s="288"/>
      <c r="I22" s="288"/>
      <c r="J22" s="450"/>
    </row>
    <row r="23" spans="1:10" ht="23.25" customHeight="1">
      <c r="A23" s="4"/>
      <c r="B23" s="54" t="s">
        <v>11</v>
      </c>
      <c r="C23" s="282"/>
      <c r="D23" s="283"/>
      <c r="E23" s="451">
        <v>12</v>
      </c>
      <c r="F23" s="287" t="s">
        <v>0</v>
      </c>
      <c r="G23" s="452">
        <f>ZakladDPHSniVypocet</f>
        <v>0</v>
      </c>
      <c r="H23" s="334"/>
      <c r="I23" s="334"/>
      <c r="J23" s="450" t="str">
        <f t="shared" ref="J23:J28" si="0">Mena</f>
        <v>CZK</v>
      </c>
    </row>
    <row r="24" spans="1:10" ht="23.25" customHeight="1">
      <c r="A24" s="4"/>
      <c r="B24" s="54" t="s">
        <v>12</v>
      </c>
      <c r="C24" s="282"/>
      <c r="D24" s="283"/>
      <c r="E24" s="451">
        <f>SazbaDPH1</f>
        <v>12</v>
      </c>
      <c r="F24" s="287" t="s">
        <v>0</v>
      </c>
      <c r="G24" s="453">
        <f>ZakladDPHSni*SazbaDPH1/100</f>
        <v>0</v>
      </c>
      <c r="H24" s="335"/>
      <c r="I24" s="335"/>
      <c r="J24" s="450" t="str">
        <f t="shared" si="0"/>
        <v>CZK</v>
      </c>
    </row>
    <row r="25" spans="1:10" ht="23.25" customHeight="1">
      <c r="A25" s="4"/>
      <c r="B25" s="54" t="s">
        <v>13</v>
      </c>
      <c r="C25" s="282"/>
      <c r="D25" s="283"/>
      <c r="E25" s="451">
        <v>21</v>
      </c>
      <c r="F25" s="287" t="s">
        <v>0</v>
      </c>
      <c r="G25" s="452">
        <f>ZakladDPHZaklVypocet</f>
        <v>0</v>
      </c>
      <c r="H25" s="334"/>
      <c r="I25" s="334"/>
      <c r="J25" s="45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328">
        <f>ZakladDPHZakl*SazbaDPH2/100</f>
        <v>0</v>
      </c>
      <c r="H26" s="329"/>
      <c r="I26" s="329"/>
      <c r="J26" s="53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330">
        <f>0</f>
        <v>0</v>
      </c>
      <c r="H27" s="330"/>
      <c r="I27" s="330"/>
      <c r="J27" s="55" t="str">
        <f t="shared" si="0"/>
        <v>CZK</v>
      </c>
    </row>
    <row r="28" spans="1:10" ht="27.75" hidden="1" customHeight="1" thickBot="1">
      <c r="A28" s="4"/>
      <c r="B28" s="88" t="s">
        <v>22</v>
      </c>
      <c r="C28" s="89"/>
      <c r="D28" s="89"/>
      <c r="E28" s="90"/>
      <c r="F28" s="91"/>
      <c r="G28" s="331">
        <f>ZakladDPHSniVypocet+ZakladDPHZaklVypocet</f>
        <v>0</v>
      </c>
      <c r="H28" s="331"/>
      <c r="I28" s="331"/>
      <c r="J28" s="92" t="str">
        <f t="shared" si="0"/>
        <v>CZK</v>
      </c>
    </row>
    <row r="29" spans="1:10" ht="27.75" customHeight="1" thickBot="1">
      <c r="A29" s="4"/>
      <c r="B29" s="88" t="s">
        <v>35</v>
      </c>
      <c r="C29" s="93"/>
      <c r="D29" s="93"/>
      <c r="E29" s="93"/>
      <c r="F29" s="93"/>
      <c r="G29" s="332">
        <f>ZakladDPHSni+DPHSni+ZakladDPHZakl+DPHZakl+Zaokrouhleni</f>
        <v>0</v>
      </c>
      <c r="H29" s="332"/>
      <c r="I29" s="332"/>
      <c r="J29" s="94" t="s">
        <v>53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45637</v>
      </c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333"/>
      <c r="E34" s="333"/>
      <c r="F34" s="30"/>
      <c r="G34" s="333"/>
      <c r="H34" s="333"/>
      <c r="I34" s="333"/>
      <c r="J34" s="36"/>
    </row>
    <row r="35" spans="1:10" ht="12.75" customHeight="1">
      <c r="A35" s="4"/>
      <c r="B35" s="4"/>
      <c r="C35" s="5"/>
      <c r="D35" s="323" t="s">
        <v>2</v>
      </c>
      <c r="E35" s="323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66" t="s">
        <v>15</v>
      </c>
      <c r="C37" s="3"/>
      <c r="D37" s="3"/>
      <c r="E37" s="3"/>
      <c r="F37" s="87"/>
      <c r="G37" s="87"/>
      <c r="H37" s="87"/>
      <c r="I37" s="87"/>
      <c r="J37" s="3"/>
    </row>
    <row r="38" spans="1:10" ht="25.5" hidden="1" customHeight="1">
      <c r="A38" s="84" t="s">
        <v>37</v>
      </c>
      <c r="B38" s="289" t="s">
        <v>16</v>
      </c>
      <c r="C38" s="85" t="s">
        <v>5</v>
      </c>
      <c r="D38" s="86"/>
      <c r="E38" s="86"/>
      <c r="F38" s="290" t="str">
        <f>B23</f>
        <v>Základ pro sníženou DPH</v>
      </c>
      <c r="G38" s="290" t="str">
        <f>B25</f>
        <v>Základ pro základní DPH</v>
      </c>
      <c r="H38" s="291" t="s">
        <v>17</v>
      </c>
      <c r="I38" s="291" t="s">
        <v>1</v>
      </c>
      <c r="J38" s="292" t="s">
        <v>0</v>
      </c>
    </row>
    <row r="39" spans="1:10" ht="25.5" hidden="1" customHeight="1">
      <c r="A39" s="84">
        <v>1</v>
      </c>
      <c r="B39" s="454" t="s">
        <v>51</v>
      </c>
      <c r="C39" s="324" t="s">
        <v>46</v>
      </c>
      <c r="D39" s="325"/>
      <c r="E39" s="325"/>
      <c r="F39" s="293">
        <f>'Rozpočet Pol'!AC240</f>
        <v>0</v>
      </c>
      <c r="G39" s="294">
        <f>'Rozpočet Pol'!AD240</f>
        <v>0</v>
      </c>
      <c r="H39" s="295">
        <f>(F39*SazbaDPH1/100)+(G39*SazbaDPH2/100)</f>
        <v>0</v>
      </c>
      <c r="I39" s="295">
        <f>F39+G39+H39</f>
        <v>0</v>
      </c>
      <c r="J39" s="296" t="str">
        <f>IF(CenaCelkemVypocet=0,"",I39/CenaCelkemVypocet*100)</f>
        <v/>
      </c>
    </row>
    <row r="40" spans="1:10" ht="25.5" hidden="1" customHeight="1">
      <c r="A40" s="84"/>
      <c r="B40" s="326" t="s">
        <v>52</v>
      </c>
      <c r="C40" s="455"/>
      <c r="D40" s="455"/>
      <c r="E40" s="327"/>
      <c r="F40" s="297">
        <f>SUMIF(A39:A39,"=1",F39:F39)</f>
        <v>0</v>
      </c>
      <c r="G40" s="298">
        <f>SUMIF(A39:A39,"=1",G39:G39)</f>
        <v>0</v>
      </c>
      <c r="H40" s="298">
        <f>SUMIF(A39:A39,"=1",H39:H39)</f>
        <v>0</v>
      </c>
      <c r="I40" s="298">
        <f>SUMIF(A39:A39,"=1",I39:I39)</f>
        <v>0</v>
      </c>
      <c r="J40" s="299">
        <f>SUMIF(A39:A39,"=1",J39:J39)</f>
        <v>0</v>
      </c>
    </row>
    <row r="44" spans="1:10" ht="15.6">
      <c r="B44" s="95" t="s">
        <v>54</v>
      </c>
    </row>
    <row r="46" spans="1:10" ht="25.5" customHeight="1">
      <c r="A46" s="96"/>
      <c r="B46" s="456" t="s">
        <v>16</v>
      </c>
      <c r="C46" s="456" t="s">
        <v>5</v>
      </c>
      <c r="D46" s="457"/>
      <c r="E46" s="457"/>
      <c r="F46" s="458" t="s">
        <v>55</v>
      </c>
      <c r="G46" s="458"/>
      <c r="H46" s="458"/>
      <c r="I46" s="459" t="s">
        <v>28</v>
      </c>
      <c r="J46" s="459"/>
    </row>
    <row r="47" spans="1:10" ht="25.5" customHeight="1">
      <c r="A47" s="97"/>
      <c r="B47" s="460" t="s">
        <v>56</v>
      </c>
      <c r="C47" s="461" t="s">
        <v>57</v>
      </c>
      <c r="D47" s="462"/>
      <c r="E47" s="462"/>
      <c r="F47" s="463" t="s">
        <v>23</v>
      </c>
      <c r="G47" s="464"/>
      <c r="H47" s="464"/>
      <c r="I47" s="465">
        <f>'Rozpočet Pol'!G8</f>
        <v>0</v>
      </c>
      <c r="J47" s="465"/>
    </row>
    <row r="48" spans="1:10" ht="25.5" customHeight="1">
      <c r="A48" s="97"/>
      <c r="B48" s="99" t="s">
        <v>58</v>
      </c>
      <c r="C48" s="316" t="s">
        <v>59</v>
      </c>
      <c r="D48" s="317"/>
      <c r="E48" s="317"/>
      <c r="F48" s="103" t="s">
        <v>23</v>
      </c>
      <c r="G48" s="278"/>
      <c r="H48" s="278"/>
      <c r="I48" s="318">
        <f>'Rozpočet Pol'!G16</f>
        <v>0</v>
      </c>
      <c r="J48" s="318"/>
    </row>
    <row r="49" spans="1:10" ht="25.5" customHeight="1">
      <c r="A49" s="97"/>
      <c r="B49" s="99" t="s">
        <v>60</v>
      </c>
      <c r="C49" s="316" t="s">
        <v>61</v>
      </c>
      <c r="D49" s="317"/>
      <c r="E49" s="317"/>
      <c r="F49" s="103" t="s">
        <v>23</v>
      </c>
      <c r="G49" s="278"/>
      <c r="H49" s="278"/>
      <c r="I49" s="318">
        <f>'Rozpočet Pol'!G50</f>
        <v>0</v>
      </c>
      <c r="J49" s="318"/>
    </row>
    <row r="50" spans="1:10" ht="25.5" customHeight="1">
      <c r="A50" s="97"/>
      <c r="B50" s="99" t="s">
        <v>353</v>
      </c>
      <c r="C50" s="316" t="s">
        <v>883</v>
      </c>
      <c r="D50" s="317"/>
      <c r="E50" s="317"/>
      <c r="F50" s="103" t="s">
        <v>23</v>
      </c>
      <c r="G50" s="278"/>
      <c r="H50" s="278"/>
      <c r="I50" s="318">
        <f>'Rozpočet Pol'!G61</f>
        <v>0</v>
      </c>
      <c r="J50" s="318"/>
    </row>
    <row r="51" spans="1:10" ht="25.5" customHeight="1">
      <c r="A51" s="97"/>
      <c r="B51" s="99" t="s">
        <v>62</v>
      </c>
      <c r="C51" s="316" t="s">
        <v>63</v>
      </c>
      <c r="D51" s="317"/>
      <c r="E51" s="317"/>
      <c r="F51" s="103" t="s">
        <v>23</v>
      </c>
      <c r="G51" s="278"/>
      <c r="H51" s="278"/>
      <c r="I51" s="318">
        <f>'Rozpočet Pol'!G74</f>
        <v>0</v>
      </c>
      <c r="J51" s="318"/>
    </row>
    <row r="52" spans="1:10" ht="25.5" customHeight="1">
      <c r="A52" s="97"/>
      <c r="B52" s="99" t="s">
        <v>64</v>
      </c>
      <c r="C52" s="316" t="s">
        <v>65</v>
      </c>
      <c r="D52" s="317"/>
      <c r="E52" s="317"/>
      <c r="F52" s="103" t="s">
        <v>23</v>
      </c>
      <c r="G52" s="278"/>
      <c r="H52" s="278"/>
      <c r="I52" s="318">
        <f>'Rozpočet Pol'!G97</f>
        <v>0</v>
      </c>
      <c r="J52" s="318"/>
    </row>
    <row r="53" spans="1:10" ht="25.5" customHeight="1">
      <c r="A53" s="97"/>
      <c r="B53" s="99" t="s">
        <v>66</v>
      </c>
      <c r="C53" s="316" t="s">
        <v>67</v>
      </c>
      <c r="D53" s="317"/>
      <c r="E53" s="317"/>
      <c r="F53" s="103" t="s">
        <v>23</v>
      </c>
      <c r="G53" s="278"/>
      <c r="H53" s="278"/>
      <c r="I53" s="318">
        <f>'Rozpočet Pol'!G99</f>
        <v>0</v>
      </c>
      <c r="J53" s="318"/>
    </row>
    <row r="54" spans="1:10" ht="25.5" customHeight="1">
      <c r="A54" s="97"/>
      <c r="B54" s="99" t="s">
        <v>68</v>
      </c>
      <c r="C54" s="316" t="s">
        <v>69</v>
      </c>
      <c r="D54" s="317"/>
      <c r="E54" s="317"/>
      <c r="F54" s="103" t="s">
        <v>23</v>
      </c>
      <c r="G54" s="278"/>
      <c r="H54" s="278"/>
      <c r="I54" s="318">
        <f>'Rozpočet Pol'!G118</f>
        <v>0</v>
      </c>
      <c r="J54" s="318"/>
    </row>
    <row r="55" spans="1:10" ht="25.5" customHeight="1">
      <c r="A55" s="97"/>
      <c r="B55" s="99" t="s">
        <v>70</v>
      </c>
      <c r="C55" s="316" t="s">
        <v>71</v>
      </c>
      <c r="D55" s="317"/>
      <c r="E55" s="317"/>
      <c r="F55" s="103" t="s">
        <v>23</v>
      </c>
      <c r="G55" s="278"/>
      <c r="H55" s="278"/>
      <c r="I55" s="318">
        <f>'Rozpočet Pol'!G120</f>
        <v>0</v>
      </c>
      <c r="J55" s="318"/>
    </row>
    <row r="56" spans="1:10" ht="25.5" customHeight="1">
      <c r="A56" s="97"/>
      <c r="B56" s="99" t="s">
        <v>72</v>
      </c>
      <c r="C56" s="316" t="s">
        <v>73</v>
      </c>
      <c r="D56" s="317"/>
      <c r="E56" s="317"/>
      <c r="F56" s="103" t="s">
        <v>24</v>
      </c>
      <c r="G56" s="278"/>
      <c r="H56" s="278"/>
      <c r="I56" s="318">
        <f>'Rozpočet Pol'!G123</f>
        <v>0</v>
      </c>
      <c r="J56" s="318"/>
    </row>
    <row r="57" spans="1:10" ht="25.5" customHeight="1">
      <c r="A57" s="97"/>
      <c r="B57" s="99" t="s">
        <v>74</v>
      </c>
      <c r="C57" s="316" t="s">
        <v>75</v>
      </c>
      <c r="D57" s="317"/>
      <c r="E57" s="317"/>
      <c r="F57" s="103" t="s">
        <v>24</v>
      </c>
      <c r="G57" s="278"/>
      <c r="H57" s="278"/>
      <c r="I57" s="318">
        <f>'Rozpočet Pol'!G137</f>
        <v>0</v>
      </c>
      <c r="J57" s="318"/>
    </row>
    <row r="58" spans="1:10" ht="25.5" customHeight="1">
      <c r="A58" s="97"/>
      <c r="B58" s="99" t="s">
        <v>357</v>
      </c>
      <c r="C58" s="316" t="s">
        <v>912</v>
      </c>
      <c r="D58" s="317"/>
      <c r="E58" s="317"/>
      <c r="F58" s="103" t="s">
        <v>24</v>
      </c>
      <c r="G58" s="278"/>
      <c r="H58" s="278"/>
      <c r="I58" s="318">
        <f>'Rozpočet Pol'!G139</f>
        <v>0</v>
      </c>
      <c r="J58" s="318"/>
    </row>
    <row r="59" spans="1:10" ht="25.5" customHeight="1">
      <c r="A59" s="97"/>
      <c r="B59" s="99" t="s">
        <v>76</v>
      </c>
      <c r="C59" s="316" t="s">
        <v>77</v>
      </c>
      <c r="D59" s="317"/>
      <c r="E59" s="317"/>
      <c r="F59" s="103" t="s">
        <v>24</v>
      </c>
      <c r="G59" s="278"/>
      <c r="H59" s="278"/>
      <c r="I59" s="318">
        <f>'Rozpočet Pol'!G143</f>
        <v>0</v>
      </c>
      <c r="J59" s="318"/>
    </row>
    <row r="60" spans="1:10" ht="25.5" customHeight="1">
      <c r="A60" s="97"/>
      <c r="B60" s="99" t="s">
        <v>884</v>
      </c>
      <c r="C60" s="316" t="s">
        <v>885</v>
      </c>
      <c r="D60" s="317"/>
      <c r="E60" s="317"/>
      <c r="F60" s="103" t="s">
        <v>24</v>
      </c>
      <c r="G60" s="278"/>
      <c r="H60" s="278"/>
      <c r="I60" s="318">
        <f>'Rozpočet Pol'!G146</f>
        <v>0</v>
      </c>
      <c r="J60" s="318"/>
    </row>
    <row r="61" spans="1:10" ht="25.5" customHeight="1">
      <c r="A61" s="97"/>
      <c r="B61" s="99" t="s">
        <v>78</v>
      </c>
      <c r="C61" s="316" t="s">
        <v>79</v>
      </c>
      <c r="D61" s="317"/>
      <c r="E61" s="317"/>
      <c r="F61" s="103" t="s">
        <v>24</v>
      </c>
      <c r="G61" s="278"/>
      <c r="H61" s="278"/>
      <c r="I61" s="318">
        <f>'Rozpočet Pol'!G153</f>
        <v>0</v>
      </c>
      <c r="J61" s="318"/>
    </row>
    <row r="62" spans="1:10" ht="25.5" customHeight="1">
      <c r="A62" s="97"/>
      <c r="B62" s="99" t="s">
        <v>80</v>
      </c>
      <c r="C62" s="316" t="s">
        <v>81</v>
      </c>
      <c r="D62" s="317"/>
      <c r="E62" s="317"/>
      <c r="F62" s="103" t="s">
        <v>24</v>
      </c>
      <c r="G62" s="278"/>
      <c r="H62" s="278"/>
      <c r="I62" s="318">
        <f>'Rozpočet Pol'!G158</f>
        <v>0</v>
      </c>
      <c r="J62" s="318"/>
    </row>
    <row r="63" spans="1:10" ht="25.5" customHeight="1">
      <c r="A63" s="97"/>
      <c r="B63" s="99" t="s">
        <v>82</v>
      </c>
      <c r="C63" s="316" t="s">
        <v>83</v>
      </c>
      <c r="D63" s="317"/>
      <c r="E63" s="317"/>
      <c r="F63" s="103" t="s">
        <v>24</v>
      </c>
      <c r="G63" s="278"/>
      <c r="H63" s="278"/>
      <c r="I63" s="318">
        <f>'Rozpočet Pol'!G162</f>
        <v>0</v>
      </c>
      <c r="J63" s="318"/>
    </row>
    <row r="64" spans="1:10" ht="25.5" customHeight="1">
      <c r="A64" s="97"/>
      <c r="B64" s="99" t="s">
        <v>84</v>
      </c>
      <c r="C64" s="316" t="s">
        <v>85</v>
      </c>
      <c r="D64" s="317"/>
      <c r="E64" s="317"/>
      <c r="F64" s="103" t="s">
        <v>24</v>
      </c>
      <c r="G64" s="278"/>
      <c r="H64" s="278"/>
      <c r="I64" s="318">
        <f>'Rozpočet Pol'!G175</f>
        <v>0</v>
      </c>
      <c r="J64" s="318"/>
    </row>
    <row r="65" spans="1:10" ht="25.5" customHeight="1">
      <c r="A65" s="97"/>
      <c r="B65" s="99" t="s">
        <v>86</v>
      </c>
      <c r="C65" s="316" t="s">
        <v>87</v>
      </c>
      <c r="D65" s="317"/>
      <c r="E65" s="317"/>
      <c r="F65" s="103" t="s">
        <v>24</v>
      </c>
      <c r="G65" s="278"/>
      <c r="H65" s="278"/>
      <c r="I65" s="318">
        <f>'Rozpočet Pol'!G198</f>
        <v>0</v>
      </c>
      <c r="J65" s="318"/>
    </row>
    <row r="66" spans="1:10" ht="25.5" customHeight="1">
      <c r="A66" s="97"/>
      <c r="B66" s="99" t="s">
        <v>88</v>
      </c>
      <c r="C66" s="316" t="s">
        <v>89</v>
      </c>
      <c r="D66" s="317"/>
      <c r="E66" s="317"/>
      <c r="F66" s="103" t="s">
        <v>25</v>
      </c>
      <c r="G66" s="278"/>
      <c r="H66" s="278"/>
      <c r="I66" s="318">
        <f>'Rozpočet Pol'!G205</f>
        <v>0</v>
      </c>
      <c r="J66" s="318"/>
    </row>
    <row r="67" spans="1:10" ht="25.5" customHeight="1">
      <c r="A67" s="97"/>
      <c r="B67" s="99" t="s">
        <v>90</v>
      </c>
      <c r="C67" s="316" t="s">
        <v>91</v>
      </c>
      <c r="D67" s="317"/>
      <c r="E67" s="317"/>
      <c r="F67" s="103" t="s">
        <v>23</v>
      </c>
      <c r="G67" s="278"/>
      <c r="H67" s="278"/>
      <c r="I67" s="318">
        <f>'Rozpočet Pol'!G207</f>
        <v>0</v>
      </c>
      <c r="J67" s="318"/>
    </row>
    <row r="68" spans="1:10" ht="25.5" customHeight="1">
      <c r="A68" s="97"/>
      <c r="B68" s="102" t="s">
        <v>92</v>
      </c>
      <c r="C68" s="319" t="s">
        <v>26</v>
      </c>
      <c r="D68" s="320"/>
      <c r="E68" s="320"/>
      <c r="F68" s="104" t="s">
        <v>92</v>
      </c>
      <c r="G68" s="279"/>
      <c r="H68" s="279"/>
      <c r="I68" s="321">
        <f>'Rozpočet Pol'!G237</f>
        <v>0</v>
      </c>
      <c r="J68" s="321"/>
    </row>
    <row r="69" spans="1:10" ht="25.5" customHeight="1">
      <c r="A69" s="98"/>
      <c r="B69" s="100" t="s">
        <v>1</v>
      </c>
      <c r="C69" s="100"/>
      <c r="D69" s="101"/>
      <c r="E69" s="101"/>
      <c r="F69" s="105"/>
      <c r="G69" s="277"/>
      <c r="H69" s="277"/>
      <c r="I69" s="322">
        <f>SUM(I47:I68)</f>
        <v>0</v>
      </c>
      <c r="J69" s="322"/>
    </row>
    <row r="70" spans="1:10">
      <c r="F70" s="106"/>
      <c r="G70" s="83"/>
      <c r="H70" s="106"/>
      <c r="I70" s="83"/>
      <c r="J70" s="83"/>
    </row>
    <row r="71" spans="1:10">
      <c r="F71" s="106"/>
      <c r="G71" s="83"/>
      <c r="H71" s="106"/>
      <c r="I71" s="83"/>
      <c r="J71" s="83"/>
    </row>
    <row r="72" spans="1:10">
      <c r="F72" s="106"/>
      <c r="G72" s="83"/>
      <c r="H72" s="106"/>
      <c r="I72" s="83"/>
      <c r="J72" s="83"/>
    </row>
  </sheetData>
  <mergeCells count="85">
    <mergeCell ref="I69:J69"/>
    <mergeCell ref="C66:E66"/>
    <mergeCell ref="I66:J66"/>
    <mergeCell ref="C67:E67"/>
    <mergeCell ref="I67:J67"/>
    <mergeCell ref="C68:E68"/>
    <mergeCell ref="I68:J68"/>
    <mergeCell ref="C63:E63"/>
    <mergeCell ref="I63:J63"/>
    <mergeCell ref="C64:E64"/>
    <mergeCell ref="I64:J64"/>
    <mergeCell ref="C65:E65"/>
    <mergeCell ref="I65:J65"/>
    <mergeCell ref="C60:E60"/>
    <mergeCell ref="I60:J60"/>
    <mergeCell ref="C61:E61"/>
    <mergeCell ref="I61:J61"/>
    <mergeCell ref="C62:E62"/>
    <mergeCell ref="I62:J62"/>
    <mergeCell ref="C57:E57"/>
    <mergeCell ref="I57:J57"/>
    <mergeCell ref="C58:E58"/>
    <mergeCell ref="I58:J58"/>
    <mergeCell ref="C59:E59"/>
    <mergeCell ref="I59:J59"/>
    <mergeCell ref="C54:E54"/>
    <mergeCell ref="I54:J54"/>
    <mergeCell ref="C55:E55"/>
    <mergeCell ref="I55:J55"/>
    <mergeCell ref="C56:E56"/>
    <mergeCell ref="I56:J56"/>
    <mergeCell ref="C51:E51"/>
    <mergeCell ref="I51:J51"/>
    <mergeCell ref="C52:E52"/>
    <mergeCell ref="I52:J52"/>
    <mergeCell ref="C53:E53"/>
    <mergeCell ref="I53:J53"/>
    <mergeCell ref="C48:E48"/>
    <mergeCell ref="I48:J48"/>
    <mergeCell ref="C49:E49"/>
    <mergeCell ref="I49:J49"/>
    <mergeCell ref="C50:E50"/>
    <mergeCell ref="I50:J50"/>
    <mergeCell ref="D35:E35"/>
    <mergeCell ref="C39:E39"/>
    <mergeCell ref="B40:E40"/>
    <mergeCell ref="I46:J46"/>
    <mergeCell ref="C47:E47"/>
    <mergeCell ref="I47:J47"/>
    <mergeCell ref="G26:I26"/>
    <mergeCell ref="G27:I27"/>
    <mergeCell ref="G28:I28"/>
    <mergeCell ref="G29:I29"/>
    <mergeCell ref="D34:E34"/>
    <mergeCell ref="G34:I34"/>
    <mergeCell ref="E21:F21"/>
    <mergeCell ref="G21:H21"/>
    <mergeCell ref="I21:J21"/>
    <mergeCell ref="G23:I23"/>
    <mergeCell ref="G24:I24"/>
    <mergeCell ref="G25:I2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B1:J1"/>
    <mergeCell ref="D2:J2"/>
    <mergeCell ref="D3:J3"/>
    <mergeCell ref="D11:G11"/>
    <mergeCell ref="D12:G12"/>
    <mergeCell ref="D13:G13"/>
  </mergeCells>
  <conditionalFormatting sqref="D12:G12">
    <cfRule type="cellIs" dxfId="11" priority="6" operator="notEqual">
      <formula>0</formula>
    </cfRule>
  </conditionalFormatting>
  <conditionalFormatting sqref="D11:G11">
    <cfRule type="cellIs" dxfId="9" priority="5" operator="notEqual">
      <formula>0</formula>
    </cfRule>
  </conditionalFormatting>
  <conditionalFormatting sqref="D13:G13">
    <cfRule type="cellIs" dxfId="7" priority="4" operator="notEqual">
      <formula>0</formula>
    </cfRule>
  </conditionalFormatting>
  <conditionalFormatting sqref="I12">
    <cfRule type="cellIs" dxfId="5" priority="3" operator="notEqual">
      <formula>0</formula>
    </cfRule>
  </conditionalFormatting>
  <conditionalFormatting sqref="I11">
    <cfRule type="cellIs" dxfId="3" priority="2" operator="notEqual">
      <formula>0</formula>
    </cfRule>
  </conditionalFormatting>
  <conditionalFormatting sqref="C13">
    <cfRule type="cellIs" dxfId="1" priority="1" operator="notEqual">
      <formula>0</formula>
    </cfRule>
  </conditionalFormatting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50"/>
  <sheetViews>
    <sheetView workbookViewId="0">
      <selection sqref="A1:G241"/>
    </sheetView>
  </sheetViews>
  <sheetFormatPr defaultRowHeight="13.2" outlineLevelRow="1"/>
  <cols>
    <col min="1" max="1" width="4.33203125" customWidth="1"/>
    <col min="2" max="2" width="14.44140625" style="82" customWidth="1"/>
    <col min="3" max="3" width="38.33203125" style="82" customWidth="1"/>
    <col min="4" max="4" width="4.6640625" customWidth="1"/>
    <col min="5" max="5" width="10.6640625" style="486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>
      <c r="A1" s="409" t="s">
        <v>6</v>
      </c>
      <c r="B1" s="409"/>
      <c r="C1" s="409"/>
      <c r="D1" s="409"/>
      <c r="E1" s="409"/>
      <c r="F1" s="409"/>
      <c r="G1" s="409"/>
      <c r="AE1" t="s">
        <v>95</v>
      </c>
    </row>
    <row r="2" spans="1:60" ht="25.05" customHeight="1">
      <c r="A2" s="300" t="s">
        <v>94</v>
      </c>
      <c r="B2" s="301"/>
      <c r="C2" s="410" t="s">
        <v>46</v>
      </c>
      <c r="D2" s="411"/>
      <c r="E2" s="411"/>
      <c r="F2" s="411"/>
      <c r="G2" s="412"/>
      <c r="AE2" t="s">
        <v>96</v>
      </c>
    </row>
    <row r="3" spans="1:60" ht="25.05" customHeight="1">
      <c r="A3" s="300" t="s">
        <v>7</v>
      </c>
      <c r="B3" s="413"/>
      <c r="C3" s="414" t="s">
        <v>42</v>
      </c>
      <c r="D3" s="415"/>
      <c r="E3" s="415"/>
      <c r="F3" s="415"/>
      <c r="G3" s="412"/>
      <c r="AE3" t="s">
        <v>97</v>
      </c>
    </row>
    <row r="4" spans="1:60" ht="25.05" hidden="1" customHeight="1">
      <c r="A4" s="300" t="s">
        <v>8</v>
      </c>
      <c r="B4" s="413"/>
      <c r="C4" s="414"/>
      <c r="D4" s="415"/>
      <c r="E4" s="415"/>
      <c r="F4" s="415"/>
      <c r="G4" s="412"/>
      <c r="AE4" t="s">
        <v>98</v>
      </c>
    </row>
    <row r="5" spans="1:60" hidden="1">
      <c r="A5" s="302" t="s">
        <v>99</v>
      </c>
      <c r="B5" s="416"/>
      <c r="C5" s="417"/>
      <c r="D5" s="418"/>
      <c r="E5" s="476"/>
      <c r="F5" s="418"/>
      <c r="G5" s="303"/>
      <c r="AE5" t="s">
        <v>100</v>
      </c>
    </row>
    <row r="7" spans="1:60" ht="39.6">
      <c r="A7" s="419" t="s">
        <v>101</v>
      </c>
      <c r="B7" s="420" t="s">
        <v>102</v>
      </c>
      <c r="C7" s="420" t="s">
        <v>103</v>
      </c>
      <c r="D7" s="419" t="s">
        <v>104</v>
      </c>
      <c r="E7" s="477" t="s">
        <v>105</v>
      </c>
      <c r="F7" s="421" t="s">
        <v>106</v>
      </c>
      <c r="G7" s="419" t="s">
        <v>28</v>
      </c>
      <c r="H7" s="422" t="s">
        <v>29</v>
      </c>
      <c r="I7" s="422" t="s">
        <v>107</v>
      </c>
      <c r="J7" s="422" t="s">
        <v>30</v>
      </c>
      <c r="K7" s="422" t="s">
        <v>108</v>
      </c>
      <c r="L7" s="422" t="s">
        <v>109</v>
      </c>
      <c r="M7" s="422" t="s">
        <v>110</v>
      </c>
      <c r="N7" s="422" t="s">
        <v>111</v>
      </c>
      <c r="O7" s="422" t="s">
        <v>112</v>
      </c>
      <c r="P7" s="422" t="s">
        <v>113</v>
      </c>
      <c r="Q7" s="422" t="s">
        <v>114</v>
      </c>
      <c r="R7" s="422" t="s">
        <v>115</v>
      </c>
      <c r="S7" s="422" t="s">
        <v>116</v>
      </c>
      <c r="T7" s="422" t="s">
        <v>117</v>
      </c>
      <c r="U7" s="422" t="s">
        <v>118</v>
      </c>
    </row>
    <row r="8" spans="1:60">
      <c r="A8" s="304" t="s">
        <v>119</v>
      </c>
      <c r="B8" s="305" t="s">
        <v>56</v>
      </c>
      <c r="C8" s="306" t="s">
        <v>57</v>
      </c>
      <c r="D8" s="307"/>
      <c r="E8" s="478"/>
      <c r="F8" s="308"/>
      <c r="G8" s="308">
        <f>SUMIF(AE9:AE15,"&lt;&gt;NOR",G9:G15)</f>
        <v>0</v>
      </c>
      <c r="H8" s="308"/>
      <c r="I8" s="308">
        <f>SUM(I9:I15)</f>
        <v>0</v>
      </c>
      <c r="J8" s="308"/>
      <c r="K8" s="308">
        <f>SUM(K9:K15)</f>
        <v>0</v>
      </c>
      <c r="L8" s="308"/>
      <c r="M8" s="308">
        <f>SUM(M9:M15)</f>
        <v>0</v>
      </c>
      <c r="N8" s="307"/>
      <c r="O8" s="307">
        <f>SUM(O9:O15)</f>
        <v>0</v>
      </c>
      <c r="P8" s="307"/>
      <c r="Q8" s="307">
        <f>SUM(Q9:Q15)</f>
        <v>0</v>
      </c>
      <c r="R8" s="307"/>
      <c r="S8" s="307"/>
      <c r="T8" s="304"/>
      <c r="U8" s="307">
        <f>SUM(U9:U15)</f>
        <v>7.17</v>
      </c>
      <c r="AE8" t="s">
        <v>120</v>
      </c>
    </row>
    <row r="9" spans="1:60" s="475" customFormat="1" outlineLevel="1">
      <c r="A9" s="466">
        <v>1</v>
      </c>
      <c r="B9" s="467" t="s">
        <v>121</v>
      </c>
      <c r="C9" s="468" t="s">
        <v>122</v>
      </c>
      <c r="D9" s="469">
        <v>0.1</v>
      </c>
      <c r="E9" s="479">
        <v>1</v>
      </c>
      <c r="F9" s="470"/>
      <c r="G9" s="471">
        <f>ROUND(E9*F9,2)</f>
        <v>0</v>
      </c>
      <c r="H9" s="471"/>
      <c r="I9" s="471">
        <f>ROUND(E9*H9,2)</f>
        <v>0</v>
      </c>
      <c r="J9" s="471"/>
      <c r="K9" s="471">
        <f>ROUND(E9*J9,2)</f>
        <v>0</v>
      </c>
      <c r="L9" s="471">
        <v>21</v>
      </c>
      <c r="M9" s="471">
        <f>G9*(1+L9/100)</f>
        <v>0</v>
      </c>
      <c r="N9" s="472">
        <v>0</v>
      </c>
      <c r="O9" s="472">
        <f>ROUND(E9*N9,5)</f>
        <v>0</v>
      </c>
      <c r="P9" s="472">
        <v>0</v>
      </c>
      <c r="Q9" s="472">
        <f>ROUND(E9*P9,5)</f>
        <v>0</v>
      </c>
      <c r="R9" s="472"/>
      <c r="S9" s="472"/>
      <c r="T9" s="473">
        <v>3.5329999999999999</v>
      </c>
      <c r="U9" s="472">
        <f>ROUND(E9*T9,2)</f>
        <v>3.53</v>
      </c>
      <c r="V9" s="474"/>
      <c r="W9" s="474"/>
      <c r="X9" s="474"/>
      <c r="Y9" s="474"/>
      <c r="Z9" s="474"/>
      <c r="AA9" s="474"/>
      <c r="AB9" s="474"/>
      <c r="AC9" s="474"/>
      <c r="AD9" s="474"/>
      <c r="AE9" s="474" t="s">
        <v>123</v>
      </c>
      <c r="AF9" s="474"/>
      <c r="AG9" s="474"/>
      <c r="AH9" s="474"/>
      <c r="AI9" s="474"/>
      <c r="AJ9" s="474"/>
      <c r="AK9" s="474"/>
      <c r="AL9" s="474"/>
      <c r="AM9" s="474"/>
      <c r="AN9" s="474"/>
      <c r="AO9" s="474"/>
      <c r="AP9" s="474"/>
      <c r="AQ9" s="474"/>
      <c r="AR9" s="474"/>
      <c r="AS9" s="474"/>
      <c r="AT9" s="474"/>
      <c r="AU9" s="474"/>
      <c r="AV9" s="474"/>
      <c r="AW9" s="474"/>
      <c r="AX9" s="474"/>
      <c r="AY9" s="474"/>
      <c r="AZ9" s="474"/>
      <c r="BA9" s="474"/>
      <c r="BB9" s="474"/>
      <c r="BC9" s="474"/>
      <c r="BD9" s="474"/>
      <c r="BE9" s="474"/>
      <c r="BF9" s="474"/>
      <c r="BG9" s="474"/>
      <c r="BH9" s="474"/>
    </row>
    <row r="10" spans="1:60" outlineLevel="1">
      <c r="A10" s="466">
        <v>2</v>
      </c>
      <c r="B10" s="113" t="s">
        <v>124</v>
      </c>
      <c r="C10" s="123" t="s">
        <v>125</v>
      </c>
      <c r="D10" s="115" t="s">
        <v>126</v>
      </c>
      <c r="E10" s="480">
        <v>5.8</v>
      </c>
      <c r="F10" s="387"/>
      <c r="G10" s="121">
        <f>ROUND(E10*F10,2)</f>
        <v>0</v>
      </c>
      <c r="H10" s="121"/>
      <c r="I10" s="121">
        <f>ROUND(E10*H10,2)</f>
        <v>0</v>
      </c>
      <c r="J10" s="121"/>
      <c r="K10" s="121">
        <f>ROUND(E10*J10,2)</f>
        <v>0</v>
      </c>
      <c r="L10" s="121">
        <v>21</v>
      </c>
      <c r="M10" s="121">
        <f>G10*(1+L10/100)</f>
        <v>0</v>
      </c>
      <c r="N10" s="115">
        <v>0</v>
      </c>
      <c r="O10" s="115">
        <f>ROUND(E10*N10,5)</f>
        <v>0</v>
      </c>
      <c r="P10" s="115">
        <v>0</v>
      </c>
      <c r="Q10" s="115">
        <f>ROUND(E10*P10,5)</f>
        <v>0</v>
      </c>
      <c r="R10" s="115"/>
      <c r="S10" s="115"/>
      <c r="T10" s="116">
        <v>1.0999999999999999E-2</v>
      </c>
      <c r="U10" s="115">
        <f>ROUND(E10*T10,2)</f>
        <v>0.06</v>
      </c>
      <c r="V10" s="109"/>
      <c r="W10" s="109"/>
      <c r="X10" s="109"/>
      <c r="Y10" s="109"/>
      <c r="Z10" s="109"/>
      <c r="AA10" s="109"/>
      <c r="AB10" s="109"/>
      <c r="AC10" s="109"/>
      <c r="AD10" s="109"/>
      <c r="AE10" s="109" t="s">
        <v>123</v>
      </c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</row>
    <row r="11" spans="1:60" outlineLevel="1">
      <c r="A11" s="110"/>
      <c r="B11" s="113"/>
      <c r="C11" s="124" t="s">
        <v>127</v>
      </c>
      <c r="D11" s="117"/>
      <c r="E11" s="481">
        <v>5.8</v>
      </c>
      <c r="F11" s="121"/>
      <c r="G11" s="121"/>
      <c r="H11" s="121"/>
      <c r="I11" s="121"/>
      <c r="J11" s="121"/>
      <c r="K11" s="121"/>
      <c r="L11" s="121"/>
      <c r="M11" s="121"/>
      <c r="N11" s="115"/>
      <c r="O11" s="115"/>
      <c r="P11" s="115"/>
      <c r="Q11" s="115"/>
      <c r="R11" s="115"/>
      <c r="S11" s="115"/>
      <c r="T11" s="116"/>
      <c r="U11" s="115"/>
      <c r="V11" s="109"/>
      <c r="W11" s="109"/>
      <c r="X11" s="109"/>
      <c r="Y11" s="109"/>
      <c r="Z11" s="109"/>
      <c r="AA11" s="109"/>
      <c r="AB11" s="109"/>
      <c r="AC11" s="109"/>
      <c r="AD11" s="109"/>
      <c r="AE11" s="109" t="s">
        <v>128</v>
      </c>
      <c r="AF11" s="109">
        <v>0</v>
      </c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</row>
    <row r="12" spans="1:60" outlineLevel="1">
      <c r="A12" s="110">
        <v>3</v>
      </c>
      <c r="B12" s="113" t="s">
        <v>129</v>
      </c>
      <c r="C12" s="123" t="s">
        <v>130</v>
      </c>
      <c r="D12" s="115" t="s">
        <v>126</v>
      </c>
      <c r="E12" s="480">
        <v>9</v>
      </c>
      <c r="F12" s="387"/>
      <c r="G12" s="121">
        <f>ROUND(E12*F12,2)</f>
        <v>0</v>
      </c>
      <c r="H12" s="121"/>
      <c r="I12" s="121">
        <f>ROUND(E12*H12,2)</f>
        <v>0</v>
      </c>
      <c r="J12" s="121"/>
      <c r="K12" s="121">
        <f>ROUND(E12*J12,2)</f>
        <v>0</v>
      </c>
      <c r="L12" s="121">
        <v>21</v>
      </c>
      <c r="M12" s="121">
        <f>G12*(1+L12/100)</f>
        <v>0</v>
      </c>
      <c r="N12" s="115">
        <v>0</v>
      </c>
      <c r="O12" s="115">
        <f>ROUND(E12*N12,5)</f>
        <v>0</v>
      </c>
      <c r="P12" s="115">
        <v>0</v>
      </c>
      <c r="Q12" s="115">
        <f>ROUND(E12*P12,5)</f>
        <v>0</v>
      </c>
      <c r="R12" s="115"/>
      <c r="S12" s="115"/>
      <c r="T12" s="116">
        <v>0.36499999999999999</v>
      </c>
      <c r="U12" s="115">
        <f>ROUND(E12*T12,2)</f>
        <v>3.29</v>
      </c>
      <c r="V12" s="109"/>
      <c r="W12" s="109"/>
      <c r="X12" s="109"/>
      <c r="Y12" s="109"/>
      <c r="Z12" s="109"/>
      <c r="AA12" s="109"/>
      <c r="AB12" s="109"/>
      <c r="AC12" s="109"/>
      <c r="AD12" s="109"/>
      <c r="AE12" s="109" t="s">
        <v>123</v>
      </c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</row>
    <row r="13" spans="1:60" ht="20.399999999999999" outlineLevel="1">
      <c r="A13" s="110">
        <v>4</v>
      </c>
      <c r="B13" s="113" t="s">
        <v>131</v>
      </c>
      <c r="C13" s="123" t="s">
        <v>132</v>
      </c>
      <c r="D13" s="115" t="s">
        <v>126</v>
      </c>
      <c r="E13" s="480">
        <v>5.8</v>
      </c>
      <c r="F13" s="387"/>
      <c r="G13" s="121">
        <f>ROUND(E13*F13,2)</f>
        <v>0</v>
      </c>
      <c r="H13" s="121"/>
      <c r="I13" s="121">
        <f>ROUND(E13*H13,2)</f>
        <v>0</v>
      </c>
      <c r="J13" s="121"/>
      <c r="K13" s="121">
        <f>ROUND(E13*J13,2)</f>
        <v>0</v>
      </c>
      <c r="L13" s="121">
        <v>21</v>
      </c>
      <c r="M13" s="121">
        <f>G13*(1+L13/100)</f>
        <v>0</v>
      </c>
      <c r="N13" s="115">
        <v>0</v>
      </c>
      <c r="O13" s="115">
        <f>ROUND(E13*N13,5)</f>
        <v>0</v>
      </c>
      <c r="P13" s="115">
        <v>0</v>
      </c>
      <c r="Q13" s="115">
        <f>ROUND(E13*P13,5)</f>
        <v>0</v>
      </c>
      <c r="R13" s="115"/>
      <c r="S13" s="115"/>
      <c r="T13" s="116">
        <v>0</v>
      </c>
      <c r="U13" s="115">
        <f>ROUND(E13*T13,2)</f>
        <v>0</v>
      </c>
      <c r="V13" s="109"/>
      <c r="W13" s="109"/>
      <c r="X13" s="109"/>
      <c r="Y13" s="109"/>
      <c r="Z13" s="109"/>
      <c r="AA13" s="109"/>
      <c r="AB13" s="109"/>
      <c r="AC13" s="109"/>
      <c r="AD13" s="109"/>
      <c r="AE13" s="109" t="s">
        <v>123</v>
      </c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</row>
    <row r="14" spans="1:60" ht="20.399999999999999" outlineLevel="1">
      <c r="A14" s="110">
        <v>5</v>
      </c>
      <c r="B14" s="113" t="s">
        <v>133</v>
      </c>
      <c r="C14" s="123" t="s">
        <v>134</v>
      </c>
      <c r="D14" s="115" t="s">
        <v>126</v>
      </c>
      <c r="E14" s="480">
        <v>4.2</v>
      </c>
      <c r="F14" s="387"/>
      <c r="G14" s="121">
        <f>ROUND(E14*F14,2)</f>
        <v>0</v>
      </c>
      <c r="H14" s="121"/>
      <c r="I14" s="121">
        <f>ROUND(E14*H14,2)</f>
        <v>0</v>
      </c>
      <c r="J14" s="121"/>
      <c r="K14" s="121">
        <f>ROUND(E14*J14,2)</f>
        <v>0</v>
      </c>
      <c r="L14" s="121">
        <v>21</v>
      </c>
      <c r="M14" s="121">
        <f>G14*(1+L14/100)</f>
        <v>0</v>
      </c>
      <c r="N14" s="115">
        <v>0</v>
      </c>
      <c r="O14" s="115">
        <f>ROUND(E14*N14,5)</f>
        <v>0</v>
      </c>
      <c r="P14" s="115">
        <v>0</v>
      </c>
      <c r="Q14" s="115">
        <f>ROUND(E14*P14,5)</f>
        <v>0</v>
      </c>
      <c r="R14" s="115"/>
      <c r="S14" s="115"/>
      <c r="T14" s="116">
        <v>6.8000000000000005E-2</v>
      </c>
      <c r="U14" s="115">
        <f>ROUND(E14*T14,2)</f>
        <v>0.28999999999999998</v>
      </c>
      <c r="V14" s="109"/>
      <c r="W14" s="109"/>
      <c r="X14" s="109"/>
      <c r="Y14" s="109"/>
      <c r="Z14" s="109"/>
      <c r="AA14" s="109"/>
      <c r="AB14" s="109"/>
      <c r="AC14" s="109"/>
      <c r="AD14" s="109"/>
      <c r="AE14" s="109" t="s">
        <v>123</v>
      </c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</row>
    <row r="15" spans="1:60" outlineLevel="1">
      <c r="A15" s="110"/>
      <c r="B15" s="113"/>
      <c r="C15" s="124" t="s">
        <v>135</v>
      </c>
      <c r="D15" s="117"/>
      <c r="E15" s="481">
        <v>4.2</v>
      </c>
      <c r="F15" s="121"/>
      <c r="G15" s="121"/>
      <c r="H15" s="121"/>
      <c r="I15" s="121"/>
      <c r="J15" s="121"/>
      <c r="K15" s="121"/>
      <c r="L15" s="121"/>
      <c r="M15" s="121"/>
      <c r="N15" s="115"/>
      <c r="O15" s="115"/>
      <c r="P15" s="115"/>
      <c r="Q15" s="115"/>
      <c r="R15" s="115"/>
      <c r="S15" s="115"/>
      <c r="T15" s="116"/>
      <c r="U15" s="115"/>
      <c r="V15" s="109"/>
      <c r="W15" s="109"/>
      <c r="X15" s="109"/>
      <c r="Y15" s="109"/>
      <c r="Z15" s="109"/>
      <c r="AA15" s="109"/>
      <c r="AB15" s="109"/>
      <c r="AC15" s="109"/>
      <c r="AD15" s="109"/>
      <c r="AE15" s="109" t="s">
        <v>128</v>
      </c>
      <c r="AF15" s="109">
        <v>0</v>
      </c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</row>
    <row r="16" spans="1:60">
      <c r="A16" s="111" t="s">
        <v>119</v>
      </c>
      <c r="B16" s="114" t="s">
        <v>58</v>
      </c>
      <c r="C16" s="125" t="s">
        <v>59</v>
      </c>
      <c r="D16" s="118"/>
      <c r="E16" s="482"/>
      <c r="F16" s="122"/>
      <c r="G16" s="122">
        <f>SUMIF(AE17:AE49,"&lt;&gt;NOR",G17:G49)</f>
        <v>0</v>
      </c>
      <c r="H16" s="122"/>
      <c r="I16" s="122">
        <f>SUM(I17:I49)</f>
        <v>0</v>
      </c>
      <c r="J16" s="122"/>
      <c r="K16" s="122">
        <f>SUM(K17:K49)</f>
        <v>0</v>
      </c>
      <c r="L16" s="122"/>
      <c r="M16" s="122">
        <f>SUM(M17:M49)</f>
        <v>0</v>
      </c>
      <c r="N16" s="118"/>
      <c r="O16" s="118">
        <f>SUM(O17:O49)</f>
        <v>39.821549999999995</v>
      </c>
      <c r="P16" s="118"/>
      <c r="Q16" s="118">
        <f>SUM(Q17:Q49)</f>
        <v>0</v>
      </c>
      <c r="R16" s="118"/>
      <c r="S16" s="118"/>
      <c r="T16" s="119"/>
      <c r="U16" s="118">
        <f>SUM(U17:U49)</f>
        <v>43.04</v>
      </c>
      <c r="AE16" t="s">
        <v>120</v>
      </c>
    </row>
    <row r="17" spans="1:60" outlineLevel="1">
      <c r="A17" s="110">
        <v>6</v>
      </c>
      <c r="B17" s="113" t="s">
        <v>136</v>
      </c>
      <c r="C17" s="123" t="s">
        <v>137</v>
      </c>
      <c r="D17" s="115" t="s">
        <v>126</v>
      </c>
      <c r="E17" s="480">
        <v>10.4</v>
      </c>
      <c r="F17" s="387"/>
      <c r="G17" s="121">
        <f>ROUND(E17*F17,2)</f>
        <v>0</v>
      </c>
      <c r="H17" s="121"/>
      <c r="I17" s="121">
        <f>ROUND(E17*H17,2)</f>
        <v>0</v>
      </c>
      <c r="J17" s="121"/>
      <c r="K17" s="121">
        <f>ROUND(E17*J17,2)</f>
        <v>0</v>
      </c>
      <c r="L17" s="121">
        <v>21</v>
      </c>
      <c r="M17" s="121">
        <f>G17*(1+L17/100)</f>
        <v>0</v>
      </c>
      <c r="N17" s="115">
        <v>2.5249999999999999</v>
      </c>
      <c r="O17" s="115">
        <f>ROUND(E17*N17,5)</f>
        <v>26.26</v>
      </c>
      <c r="P17" s="115">
        <v>0</v>
      </c>
      <c r="Q17" s="115">
        <f>ROUND(E17*P17,5)</f>
        <v>0</v>
      </c>
      <c r="R17" s="115"/>
      <c r="S17" s="115"/>
      <c r="T17" s="116">
        <v>0.47699999999999998</v>
      </c>
      <c r="U17" s="115">
        <f>ROUND(E17*T17,2)</f>
        <v>4.96</v>
      </c>
      <c r="V17" s="109"/>
      <c r="W17" s="109"/>
      <c r="X17" s="109"/>
      <c r="Y17" s="109"/>
      <c r="Z17" s="109"/>
      <c r="AA17" s="109"/>
      <c r="AB17" s="109"/>
      <c r="AC17" s="109"/>
      <c r="AD17" s="109"/>
      <c r="AE17" s="109" t="s">
        <v>123</v>
      </c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</row>
    <row r="18" spans="1:60" outlineLevel="1">
      <c r="A18" s="110"/>
      <c r="B18" s="113"/>
      <c r="C18" s="126" t="s">
        <v>138</v>
      </c>
      <c r="D18" s="120"/>
      <c r="E18" s="483"/>
      <c r="F18" s="121"/>
      <c r="G18" s="121"/>
      <c r="H18" s="121"/>
      <c r="I18" s="121"/>
      <c r="J18" s="121"/>
      <c r="K18" s="121"/>
      <c r="L18" s="121"/>
      <c r="M18" s="121"/>
      <c r="N18" s="115"/>
      <c r="O18" s="115"/>
      <c r="P18" s="115"/>
      <c r="Q18" s="115"/>
      <c r="R18" s="115"/>
      <c r="S18" s="115"/>
      <c r="T18" s="116"/>
      <c r="U18" s="115"/>
      <c r="V18" s="109"/>
      <c r="W18" s="109"/>
      <c r="X18" s="109"/>
      <c r="Y18" s="109"/>
      <c r="Z18" s="109"/>
      <c r="AA18" s="109"/>
      <c r="AB18" s="109"/>
      <c r="AC18" s="109"/>
      <c r="AD18" s="109"/>
      <c r="AE18" s="109" t="s">
        <v>128</v>
      </c>
      <c r="AF18" s="109">
        <v>2</v>
      </c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</row>
    <row r="19" spans="1:60" outlineLevel="1">
      <c r="A19" s="110"/>
      <c r="B19" s="113"/>
      <c r="C19" s="127" t="s">
        <v>139</v>
      </c>
      <c r="D19" s="120"/>
      <c r="E19" s="483">
        <v>6.3360000000000003</v>
      </c>
      <c r="F19" s="121"/>
      <c r="G19" s="121"/>
      <c r="H19" s="121"/>
      <c r="I19" s="121"/>
      <c r="J19" s="121"/>
      <c r="K19" s="121"/>
      <c r="L19" s="121"/>
      <c r="M19" s="121"/>
      <c r="N19" s="115"/>
      <c r="O19" s="115"/>
      <c r="P19" s="115"/>
      <c r="Q19" s="115"/>
      <c r="R19" s="115"/>
      <c r="S19" s="115"/>
      <c r="T19" s="116"/>
      <c r="U19" s="115"/>
      <c r="V19" s="109"/>
      <c r="W19" s="109"/>
      <c r="X19" s="109"/>
      <c r="Y19" s="109"/>
      <c r="Z19" s="109"/>
      <c r="AA19" s="109"/>
      <c r="AB19" s="109"/>
      <c r="AC19" s="109"/>
      <c r="AD19" s="109"/>
      <c r="AE19" s="109" t="s">
        <v>128</v>
      </c>
      <c r="AF19" s="109">
        <v>2</v>
      </c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</row>
    <row r="20" spans="1:60" outlineLevel="1">
      <c r="A20" s="110"/>
      <c r="B20" s="113"/>
      <c r="C20" s="127" t="s">
        <v>140</v>
      </c>
      <c r="D20" s="120"/>
      <c r="E20" s="483">
        <v>4.032</v>
      </c>
      <c r="F20" s="121"/>
      <c r="G20" s="121"/>
      <c r="H20" s="121"/>
      <c r="I20" s="121"/>
      <c r="J20" s="121"/>
      <c r="K20" s="121"/>
      <c r="L20" s="121"/>
      <c r="M20" s="121"/>
      <c r="N20" s="115"/>
      <c r="O20" s="115"/>
      <c r="P20" s="115"/>
      <c r="Q20" s="115"/>
      <c r="R20" s="115"/>
      <c r="S20" s="115"/>
      <c r="T20" s="116"/>
      <c r="U20" s="115"/>
      <c r="V20" s="109"/>
      <c r="W20" s="109"/>
      <c r="X20" s="109"/>
      <c r="Y20" s="109"/>
      <c r="Z20" s="109"/>
      <c r="AA20" s="109"/>
      <c r="AB20" s="109"/>
      <c r="AC20" s="109"/>
      <c r="AD20" s="109"/>
      <c r="AE20" s="109" t="s">
        <v>128</v>
      </c>
      <c r="AF20" s="109">
        <v>2</v>
      </c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</row>
    <row r="21" spans="1:60" outlineLevel="1">
      <c r="A21" s="110"/>
      <c r="B21" s="113"/>
      <c r="C21" s="126" t="s">
        <v>141</v>
      </c>
      <c r="D21" s="120"/>
      <c r="E21" s="483"/>
      <c r="F21" s="121"/>
      <c r="G21" s="121"/>
      <c r="H21" s="121"/>
      <c r="I21" s="121"/>
      <c r="J21" s="121"/>
      <c r="K21" s="121"/>
      <c r="L21" s="121"/>
      <c r="M21" s="121"/>
      <c r="N21" s="115"/>
      <c r="O21" s="115"/>
      <c r="P21" s="115"/>
      <c r="Q21" s="115"/>
      <c r="R21" s="115"/>
      <c r="S21" s="115"/>
      <c r="T21" s="116"/>
      <c r="U21" s="115"/>
      <c r="V21" s="109"/>
      <c r="W21" s="109"/>
      <c r="X21" s="109"/>
      <c r="Y21" s="109"/>
      <c r="Z21" s="109"/>
      <c r="AA21" s="109"/>
      <c r="AB21" s="109"/>
      <c r="AC21" s="109"/>
      <c r="AD21" s="109"/>
      <c r="AE21" s="109" t="s">
        <v>128</v>
      </c>
      <c r="AF21" s="109">
        <v>0</v>
      </c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</row>
    <row r="22" spans="1:60" outlineLevel="1">
      <c r="A22" s="110"/>
      <c r="B22" s="113"/>
      <c r="C22" s="124" t="s">
        <v>142</v>
      </c>
      <c r="D22" s="117"/>
      <c r="E22" s="481">
        <v>10.4</v>
      </c>
      <c r="F22" s="121"/>
      <c r="G22" s="121"/>
      <c r="H22" s="121"/>
      <c r="I22" s="121"/>
      <c r="J22" s="121"/>
      <c r="K22" s="121"/>
      <c r="L22" s="121"/>
      <c r="M22" s="121"/>
      <c r="N22" s="115"/>
      <c r="O22" s="115"/>
      <c r="P22" s="115"/>
      <c r="Q22" s="115"/>
      <c r="R22" s="115"/>
      <c r="S22" s="115"/>
      <c r="T22" s="116"/>
      <c r="U22" s="115"/>
      <c r="V22" s="109"/>
      <c r="W22" s="109"/>
      <c r="X22" s="109"/>
      <c r="Y22" s="109"/>
      <c r="Z22" s="109"/>
      <c r="AA22" s="109"/>
      <c r="AB22" s="109"/>
      <c r="AC22" s="109"/>
      <c r="AD22" s="109"/>
      <c r="AE22" s="109" t="s">
        <v>128</v>
      </c>
      <c r="AF22" s="109">
        <v>0</v>
      </c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</row>
    <row r="23" spans="1:60" s="475" customFormat="1" ht="20.399999999999999" outlineLevel="1">
      <c r="A23" s="466">
        <v>7</v>
      </c>
      <c r="B23" s="467" t="s">
        <v>143</v>
      </c>
      <c r="C23" s="468" t="s">
        <v>144</v>
      </c>
      <c r="D23" s="472" t="s">
        <v>145</v>
      </c>
      <c r="E23" s="479">
        <v>10.93</v>
      </c>
      <c r="F23" s="470"/>
      <c r="G23" s="471">
        <f>ROUND(E23*F23,2)</f>
        <v>0</v>
      </c>
      <c r="H23" s="471"/>
      <c r="I23" s="471">
        <f>ROUND(E23*H23,2)</f>
        <v>0</v>
      </c>
      <c r="J23" s="471"/>
      <c r="K23" s="471">
        <f>ROUND(E23*J23,2)</f>
        <v>0</v>
      </c>
      <c r="L23" s="471">
        <v>21</v>
      </c>
      <c r="M23" s="471">
        <f>G23*(1+L23/100)</f>
        <v>0</v>
      </c>
      <c r="N23" s="472">
        <v>0.6</v>
      </c>
      <c r="O23" s="472">
        <f>ROUND(E23*N23,5)</f>
        <v>6.5579999999999998</v>
      </c>
      <c r="P23" s="472">
        <v>0</v>
      </c>
      <c r="Q23" s="472">
        <f>ROUND(E23*P23,5)</f>
        <v>0</v>
      </c>
      <c r="R23" s="472"/>
      <c r="S23" s="472"/>
      <c r="T23" s="473">
        <v>1</v>
      </c>
      <c r="U23" s="472">
        <f>ROUND(E23*T23,2)</f>
        <v>10.93</v>
      </c>
      <c r="V23" s="474"/>
      <c r="W23" s="474"/>
      <c r="X23" s="474"/>
      <c r="Y23" s="474"/>
      <c r="Z23" s="474"/>
      <c r="AA23" s="474"/>
      <c r="AB23" s="474"/>
      <c r="AC23" s="474"/>
      <c r="AD23" s="474"/>
      <c r="AE23" s="474" t="s">
        <v>123</v>
      </c>
      <c r="AF23" s="474"/>
      <c r="AG23" s="474"/>
      <c r="AH23" s="474"/>
      <c r="AI23" s="474"/>
      <c r="AJ23" s="474"/>
      <c r="AK23" s="474"/>
      <c r="AL23" s="474"/>
      <c r="AM23" s="474"/>
      <c r="AN23" s="474"/>
      <c r="AO23" s="474"/>
      <c r="AP23" s="474"/>
      <c r="AQ23" s="474"/>
      <c r="AR23" s="474"/>
      <c r="AS23" s="474"/>
      <c r="AT23" s="474"/>
      <c r="AU23" s="474"/>
      <c r="AV23" s="474"/>
      <c r="AW23" s="474"/>
      <c r="AX23" s="474"/>
      <c r="AY23" s="474"/>
      <c r="AZ23" s="474"/>
      <c r="BA23" s="474"/>
      <c r="BB23" s="474"/>
      <c r="BC23" s="474"/>
      <c r="BD23" s="474"/>
      <c r="BE23" s="474"/>
      <c r="BF23" s="474"/>
      <c r="BG23" s="474"/>
      <c r="BH23" s="474"/>
    </row>
    <row r="24" spans="1:60" outlineLevel="1">
      <c r="A24" s="110"/>
      <c r="B24" s="113"/>
      <c r="C24" s="126" t="s">
        <v>138</v>
      </c>
      <c r="D24" s="120"/>
      <c r="E24" s="483"/>
      <c r="F24" s="121"/>
      <c r="G24" s="121"/>
      <c r="H24" s="121"/>
      <c r="I24" s="121"/>
      <c r="J24" s="121"/>
      <c r="K24" s="121"/>
      <c r="L24" s="121"/>
      <c r="M24" s="121"/>
      <c r="N24" s="115"/>
      <c r="O24" s="115"/>
      <c r="P24" s="115"/>
      <c r="Q24" s="115"/>
      <c r="R24" s="115"/>
      <c r="S24" s="115"/>
      <c r="T24" s="116"/>
      <c r="U24" s="115"/>
      <c r="V24" s="109"/>
      <c r="W24" s="109"/>
      <c r="X24" s="109"/>
      <c r="Y24" s="109"/>
      <c r="Z24" s="109"/>
      <c r="AA24" s="109"/>
      <c r="AB24" s="109"/>
      <c r="AC24" s="109"/>
      <c r="AD24" s="109"/>
      <c r="AE24" s="109" t="s">
        <v>128</v>
      </c>
      <c r="AF24" s="109">
        <v>2</v>
      </c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</row>
    <row r="25" spans="1:60" outlineLevel="1">
      <c r="A25" s="110"/>
      <c r="B25" s="113"/>
      <c r="C25" s="127" t="s">
        <v>146</v>
      </c>
      <c r="D25" s="120"/>
      <c r="E25" s="483"/>
      <c r="F25" s="121"/>
      <c r="G25" s="121"/>
      <c r="H25" s="121"/>
      <c r="I25" s="121"/>
      <c r="J25" s="121"/>
      <c r="K25" s="121"/>
      <c r="L25" s="121"/>
      <c r="M25" s="121"/>
      <c r="N25" s="115"/>
      <c r="O25" s="115"/>
      <c r="P25" s="115"/>
      <c r="Q25" s="115"/>
      <c r="R25" s="115"/>
      <c r="S25" s="115"/>
      <c r="T25" s="116"/>
      <c r="U25" s="115"/>
      <c r="V25" s="109"/>
      <c r="W25" s="109"/>
      <c r="X25" s="109"/>
      <c r="Y25" s="109"/>
      <c r="Z25" s="109"/>
      <c r="AA25" s="109"/>
      <c r="AB25" s="109"/>
      <c r="AC25" s="109"/>
      <c r="AD25" s="109"/>
      <c r="AE25" s="109" t="s">
        <v>128</v>
      </c>
      <c r="AF25" s="109">
        <v>2</v>
      </c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</row>
    <row r="26" spans="1:60" outlineLevel="1">
      <c r="A26" s="110"/>
      <c r="B26" s="113"/>
      <c r="C26" s="127" t="s">
        <v>147</v>
      </c>
      <c r="D26" s="120"/>
      <c r="E26" s="483">
        <v>7.3079999999999998</v>
      </c>
      <c r="F26" s="121"/>
      <c r="G26" s="121"/>
      <c r="H26" s="121"/>
      <c r="I26" s="121"/>
      <c r="J26" s="121"/>
      <c r="K26" s="121"/>
      <c r="L26" s="121"/>
      <c r="M26" s="121"/>
      <c r="N26" s="115"/>
      <c r="O26" s="115"/>
      <c r="P26" s="115"/>
      <c r="Q26" s="115"/>
      <c r="R26" s="115"/>
      <c r="S26" s="115"/>
      <c r="T26" s="116"/>
      <c r="U26" s="115"/>
      <c r="V26" s="109"/>
      <c r="W26" s="109"/>
      <c r="X26" s="109"/>
      <c r="Y26" s="109"/>
      <c r="Z26" s="109"/>
      <c r="AA26" s="109"/>
      <c r="AB26" s="109"/>
      <c r="AC26" s="109"/>
      <c r="AD26" s="109"/>
      <c r="AE26" s="109" t="s">
        <v>128</v>
      </c>
      <c r="AF26" s="109">
        <v>2</v>
      </c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</row>
    <row r="27" spans="1:60" outlineLevel="1">
      <c r="A27" s="110"/>
      <c r="B27" s="113"/>
      <c r="C27" s="127" t="s">
        <v>148</v>
      </c>
      <c r="D27" s="120"/>
      <c r="E27" s="483">
        <v>0.26100000000000001</v>
      </c>
      <c r="F27" s="121"/>
      <c r="G27" s="121"/>
      <c r="H27" s="121"/>
      <c r="I27" s="121"/>
      <c r="J27" s="121"/>
      <c r="K27" s="121"/>
      <c r="L27" s="121"/>
      <c r="M27" s="121"/>
      <c r="N27" s="115"/>
      <c r="O27" s="115"/>
      <c r="P27" s="115"/>
      <c r="Q27" s="115"/>
      <c r="R27" s="115"/>
      <c r="S27" s="115"/>
      <c r="T27" s="116"/>
      <c r="U27" s="115"/>
      <c r="V27" s="109"/>
      <c r="W27" s="109"/>
      <c r="X27" s="109"/>
      <c r="Y27" s="109"/>
      <c r="Z27" s="109"/>
      <c r="AA27" s="109"/>
      <c r="AB27" s="109"/>
      <c r="AC27" s="109"/>
      <c r="AD27" s="109"/>
      <c r="AE27" s="109" t="s">
        <v>128</v>
      </c>
      <c r="AF27" s="109">
        <v>2</v>
      </c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</row>
    <row r="28" spans="1:60" outlineLevel="1">
      <c r="A28" s="110"/>
      <c r="B28" s="113"/>
      <c r="C28" s="127" t="s">
        <v>149</v>
      </c>
      <c r="D28" s="120"/>
      <c r="E28" s="483">
        <v>3.3696000000000002</v>
      </c>
      <c r="F28" s="121"/>
      <c r="G28" s="121"/>
      <c r="H28" s="121"/>
      <c r="I28" s="121"/>
      <c r="J28" s="121"/>
      <c r="K28" s="121"/>
      <c r="L28" s="121"/>
      <c r="M28" s="121"/>
      <c r="N28" s="115"/>
      <c r="O28" s="115"/>
      <c r="P28" s="115"/>
      <c r="Q28" s="115"/>
      <c r="R28" s="115"/>
      <c r="S28" s="115"/>
      <c r="T28" s="116"/>
      <c r="U28" s="115"/>
      <c r="V28" s="109"/>
      <c r="W28" s="109"/>
      <c r="X28" s="109"/>
      <c r="Y28" s="109"/>
      <c r="Z28" s="109"/>
      <c r="AA28" s="109"/>
      <c r="AB28" s="109"/>
      <c r="AC28" s="109"/>
      <c r="AD28" s="109"/>
      <c r="AE28" s="109" t="s">
        <v>128</v>
      </c>
      <c r="AF28" s="109">
        <v>2</v>
      </c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</row>
    <row r="29" spans="1:60" outlineLevel="1">
      <c r="A29" s="110"/>
      <c r="B29" s="113"/>
      <c r="C29" s="126" t="s">
        <v>141</v>
      </c>
      <c r="D29" s="120"/>
      <c r="E29" s="483"/>
      <c r="F29" s="121"/>
      <c r="G29" s="121"/>
      <c r="H29" s="121"/>
      <c r="I29" s="121"/>
      <c r="J29" s="121"/>
      <c r="K29" s="121"/>
      <c r="L29" s="121"/>
      <c r="M29" s="121"/>
      <c r="N29" s="115"/>
      <c r="O29" s="115"/>
      <c r="P29" s="115"/>
      <c r="Q29" s="115"/>
      <c r="R29" s="115"/>
      <c r="S29" s="115"/>
      <c r="T29" s="116"/>
      <c r="U29" s="115"/>
      <c r="V29" s="109"/>
      <c r="W29" s="109"/>
      <c r="X29" s="109"/>
      <c r="Y29" s="109"/>
      <c r="Z29" s="109"/>
      <c r="AA29" s="109"/>
      <c r="AB29" s="109"/>
      <c r="AC29" s="109"/>
      <c r="AD29" s="109"/>
      <c r="AE29" s="109" t="s">
        <v>128</v>
      </c>
      <c r="AF29" s="109">
        <v>0</v>
      </c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</row>
    <row r="30" spans="1:60" outlineLevel="1">
      <c r="A30" s="110"/>
      <c r="B30" s="113"/>
      <c r="C30" s="124" t="s">
        <v>150</v>
      </c>
      <c r="D30" s="117"/>
      <c r="E30" s="481">
        <v>10.93</v>
      </c>
      <c r="F30" s="121"/>
      <c r="G30" s="121"/>
      <c r="H30" s="121"/>
      <c r="I30" s="121"/>
      <c r="J30" s="121"/>
      <c r="K30" s="121"/>
      <c r="L30" s="121"/>
      <c r="M30" s="121"/>
      <c r="N30" s="115"/>
      <c r="O30" s="115"/>
      <c r="P30" s="115"/>
      <c r="Q30" s="115"/>
      <c r="R30" s="115"/>
      <c r="S30" s="115"/>
      <c r="T30" s="116"/>
      <c r="U30" s="115"/>
      <c r="V30" s="109"/>
      <c r="W30" s="109"/>
      <c r="X30" s="109"/>
      <c r="Y30" s="109"/>
      <c r="Z30" s="109"/>
      <c r="AA30" s="109"/>
      <c r="AB30" s="109"/>
      <c r="AC30" s="109"/>
      <c r="AD30" s="109"/>
      <c r="AE30" s="109" t="s">
        <v>128</v>
      </c>
      <c r="AF30" s="109">
        <v>0</v>
      </c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</row>
    <row r="31" spans="1:60" s="475" customFormat="1" ht="20.399999999999999" outlineLevel="1">
      <c r="A31" s="466">
        <v>8</v>
      </c>
      <c r="B31" s="467" t="s">
        <v>151</v>
      </c>
      <c r="C31" s="468" t="s">
        <v>152</v>
      </c>
      <c r="D31" s="472" t="s">
        <v>145</v>
      </c>
      <c r="E31" s="479">
        <v>9.4</v>
      </c>
      <c r="F31" s="470"/>
      <c r="G31" s="471">
        <f>ROUND(E31*F31,2)</f>
        <v>0</v>
      </c>
      <c r="H31" s="471"/>
      <c r="I31" s="471">
        <f>ROUND(E31*H31,2)</f>
        <v>0</v>
      </c>
      <c r="J31" s="471"/>
      <c r="K31" s="471">
        <f>ROUND(E31*J31,2)</f>
        <v>0</v>
      </c>
      <c r="L31" s="471">
        <v>21</v>
      </c>
      <c r="M31" s="471">
        <f>G31*(1+L31/100)</f>
        <v>0</v>
      </c>
      <c r="N31" s="472">
        <v>8.0700000000000008E-3</v>
      </c>
      <c r="O31" s="472">
        <f>ROUND(E31*N31,5)</f>
        <v>7.5859999999999997E-2</v>
      </c>
      <c r="P31" s="472">
        <v>0</v>
      </c>
      <c r="Q31" s="472">
        <f>ROUND(E31*P31,5)</f>
        <v>0</v>
      </c>
      <c r="R31" s="472"/>
      <c r="S31" s="472"/>
      <c r="T31" s="473">
        <v>0.2626</v>
      </c>
      <c r="U31" s="472">
        <f>ROUND(E31*T31,2)</f>
        <v>2.4700000000000002</v>
      </c>
      <c r="V31" s="474"/>
      <c r="W31" s="474"/>
      <c r="X31" s="474"/>
      <c r="Y31" s="474"/>
      <c r="Z31" s="474"/>
      <c r="AA31" s="474"/>
      <c r="AB31" s="474"/>
      <c r="AC31" s="474"/>
      <c r="AD31" s="474"/>
      <c r="AE31" s="474" t="s">
        <v>123</v>
      </c>
      <c r="AF31" s="474"/>
      <c r="AG31" s="474"/>
      <c r="AH31" s="474"/>
      <c r="AI31" s="474"/>
      <c r="AJ31" s="474"/>
      <c r="AK31" s="474"/>
      <c r="AL31" s="474"/>
      <c r="AM31" s="474"/>
      <c r="AN31" s="474"/>
      <c r="AO31" s="474"/>
      <c r="AP31" s="474"/>
      <c r="AQ31" s="474"/>
      <c r="AR31" s="474"/>
      <c r="AS31" s="474"/>
      <c r="AT31" s="474"/>
      <c r="AU31" s="474"/>
      <c r="AV31" s="474"/>
      <c r="AW31" s="474"/>
      <c r="AX31" s="474"/>
      <c r="AY31" s="474"/>
      <c r="AZ31" s="474"/>
      <c r="BA31" s="474"/>
      <c r="BB31" s="474"/>
      <c r="BC31" s="474"/>
      <c r="BD31" s="474"/>
      <c r="BE31" s="474"/>
      <c r="BF31" s="474"/>
      <c r="BG31" s="474"/>
      <c r="BH31" s="474"/>
    </row>
    <row r="32" spans="1:60" s="475" customFormat="1" outlineLevel="1">
      <c r="A32" s="466">
        <v>9</v>
      </c>
      <c r="B32" s="467" t="s">
        <v>153</v>
      </c>
      <c r="C32" s="468" t="s">
        <v>154</v>
      </c>
      <c r="D32" s="472" t="s">
        <v>126</v>
      </c>
      <c r="E32" s="479">
        <v>2.2000000000000002</v>
      </c>
      <c r="F32" s="470"/>
      <c r="G32" s="471">
        <f>ROUND(E32*F32,2)</f>
        <v>0</v>
      </c>
      <c r="H32" s="471"/>
      <c r="I32" s="471">
        <f>ROUND(E32*H32,2)</f>
        <v>0</v>
      </c>
      <c r="J32" s="471"/>
      <c r="K32" s="471">
        <f>ROUND(E32*J32,2)</f>
        <v>0</v>
      </c>
      <c r="L32" s="471">
        <v>21</v>
      </c>
      <c r="M32" s="471">
        <f>G32*(1+L32/100)</f>
        <v>0</v>
      </c>
      <c r="N32" s="472">
        <v>2.5249999999999999</v>
      </c>
      <c r="O32" s="472">
        <f>ROUND(E32*N32,5)</f>
        <v>5.5549999999999997</v>
      </c>
      <c r="P32" s="472">
        <v>0</v>
      </c>
      <c r="Q32" s="472">
        <f>ROUND(E32*P32,5)</f>
        <v>0</v>
      </c>
      <c r="R32" s="472"/>
      <c r="S32" s="472"/>
      <c r="T32" s="473">
        <v>0.48</v>
      </c>
      <c r="U32" s="472">
        <f>ROUND(E32*T32,2)</f>
        <v>1.06</v>
      </c>
      <c r="V32" s="474"/>
      <c r="W32" s="474"/>
      <c r="X32" s="474"/>
      <c r="Y32" s="474"/>
      <c r="Z32" s="474"/>
      <c r="AA32" s="474"/>
      <c r="AB32" s="474"/>
      <c r="AC32" s="474"/>
      <c r="AD32" s="474"/>
      <c r="AE32" s="474" t="s">
        <v>123</v>
      </c>
      <c r="AF32" s="474"/>
      <c r="AG32" s="474"/>
      <c r="AH32" s="474"/>
      <c r="AI32" s="474"/>
      <c r="AJ32" s="474"/>
      <c r="AK32" s="474"/>
      <c r="AL32" s="474"/>
      <c r="AM32" s="474"/>
      <c r="AN32" s="474"/>
      <c r="AO32" s="474"/>
      <c r="AP32" s="474"/>
      <c r="AQ32" s="474"/>
      <c r="AR32" s="474"/>
      <c r="AS32" s="474"/>
      <c r="AT32" s="474"/>
      <c r="AU32" s="474"/>
      <c r="AV32" s="474"/>
      <c r="AW32" s="474"/>
      <c r="AX32" s="474"/>
      <c r="AY32" s="474"/>
      <c r="AZ32" s="474"/>
      <c r="BA32" s="474"/>
      <c r="BB32" s="474"/>
      <c r="BC32" s="474"/>
      <c r="BD32" s="474"/>
      <c r="BE32" s="474"/>
      <c r="BF32" s="474"/>
      <c r="BG32" s="474"/>
      <c r="BH32" s="474"/>
    </row>
    <row r="33" spans="1:60" outlineLevel="1">
      <c r="A33" s="110"/>
      <c r="B33" s="113"/>
      <c r="C33" s="126" t="s">
        <v>138</v>
      </c>
      <c r="D33" s="120"/>
      <c r="E33" s="483"/>
      <c r="F33" s="121"/>
      <c r="G33" s="121"/>
      <c r="H33" s="121"/>
      <c r="I33" s="121"/>
      <c r="J33" s="121"/>
      <c r="K33" s="121"/>
      <c r="L33" s="121"/>
      <c r="M33" s="121"/>
      <c r="N33" s="115"/>
      <c r="O33" s="115"/>
      <c r="P33" s="115"/>
      <c r="Q33" s="115"/>
      <c r="R33" s="115"/>
      <c r="S33" s="115"/>
      <c r="T33" s="116"/>
      <c r="U33" s="115"/>
      <c r="V33" s="109"/>
      <c r="W33" s="109"/>
      <c r="X33" s="109"/>
      <c r="Y33" s="109"/>
      <c r="Z33" s="109"/>
      <c r="AA33" s="109"/>
      <c r="AB33" s="109"/>
      <c r="AC33" s="109"/>
      <c r="AD33" s="109"/>
      <c r="AE33" s="109" t="s">
        <v>128</v>
      </c>
      <c r="AF33" s="109">
        <v>2</v>
      </c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</row>
    <row r="34" spans="1:60" outlineLevel="1">
      <c r="A34" s="110"/>
      <c r="B34" s="113"/>
      <c r="C34" s="127" t="s">
        <v>155</v>
      </c>
      <c r="D34" s="120"/>
      <c r="E34" s="483">
        <v>1.6187400000000001</v>
      </c>
      <c r="F34" s="121"/>
      <c r="G34" s="121"/>
      <c r="H34" s="121"/>
      <c r="I34" s="121"/>
      <c r="J34" s="121"/>
      <c r="K34" s="121"/>
      <c r="L34" s="121"/>
      <c r="M34" s="121"/>
      <c r="N34" s="115"/>
      <c r="O34" s="115"/>
      <c r="P34" s="115"/>
      <c r="Q34" s="115"/>
      <c r="R34" s="115"/>
      <c r="S34" s="115"/>
      <c r="T34" s="116"/>
      <c r="U34" s="115"/>
      <c r="V34" s="109"/>
      <c r="W34" s="109"/>
      <c r="X34" s="109"/>
      <c r="Y34" s="109"/>
      <c r="Z34" s="109"/>
      <c r="AA34" s="109"/>
      <c r="AB34" s="109"/>
      <c r="AC34" s="109"/>
      <c r="AD34" s="109"/>
      <c r="AE34" s="109" t="s">
        <v>128</v>
      </c>
      <c r="AF34" s="109">
        <v>2</v>
      </c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</row>
    <row r="35" spans="1:60" outlineLevel="1">
      <c r="A35" s="110"/>
      <c r="B35" s="113"/>
      <c r="C35" s="127" t="s">
        <v>156</v>
      </c>
      <c r="D35" s="120"/>
      <c r="E35" s="483">
        <v>0.6</v>
      </c>
      <c r="F35" s="121"/>
      <c r="G35" s="121"/>
      <c r="H35" s="121"/>
      <c r="I35" s="121"/>
      <c r="J35" s="121"/>
      <c r="K35" s="121"/>
      <c r="L35" s="121"/>
      <c r="M35" s="121"/>
      <c r="N35" s="115"/>
      <c r="O35" s="115"/>
      <c r="P35" s="115"/>
      <c r="Q35" s="115"/>
      <c r="R35" s="115"/>
      <c r="S35" s="115"/>
      <c r="T35" s="116"/>
      <c r="U35" s="115"/>
      <c r="V35" s="109"/>
      <c r="W35" s="109"/>
      <c r="X35" s="109"/>
      <c r="Y35" s="109"/>
      <c r="Z35" s="109"/>
      <c r="AA35" s="109"/>
      <c r="AB35" s="109"/>
      <c r="AC35" s="109"/>
      <c r="AD35" s="109"/>
      <c r="AE35" s="109" t="s">
        <v>128</v>
      </c>
      <c r="AF35" s="109">
        <v>2</v>
      </c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</row>
    <row r="36" spans="1:60" outlineLevel="1">
      <c r="A36" s="110"/>
      <c r="B36" s="113"/>
      <c r="C36" s="126" t="s">
        <v>141</v>
      </c>
      <c r="D36" s="120"/>
      <c r="E36" s="483"/>
      <c r="F36" s="121"/>
      <c r="G36" s="121"/>
      <c r="H36" s="121"/>
      <c r="I36" s="121"/>
      <c r="J36" s="121"/>
      <c r="K36" s="121"/>
      <c r="L36" s="121"/>
      <c r="M36" s="121"/>
      <c r="N36" s="115"/>
      <c r="O36" s="115"/>
      <c r="P36" s="115"/>
      <c r="Q36" s="115"/>
      <c r="R36" s="115"/>
      <c r="S36" s="115"/>
      <c r="T36" s="116"/>
      <c r="U36" s="115"/>
      <c r="V36" s="109"/>
      <c r="W36" s="109"/>
      <c r="X36" s="109"/>
      <c r="Y36" s="109"/>
      <c r="Z36" s="109"/>
      <c r="AA36" s="109"/>
      <c r="AB36" s="109"/>
      <c r="AC36" s="109"/>
      <c r="AD36" s="109"/>
      <c r="AE36" s="109" t="s">
        <v>128</v>
      </c>
      <c r="AF36" s="109">
        <v>0</v>
      </c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</row>
    <row r="37" spans="1:60" outlineLevel="1">
      <c r="A37" s="110"/>
      <c r="B37" s="113"/>
      <c r="C37" s="124" t="s">
        <v>157</v>
      </c>
      <c r="D37" s="117"/>
      <c r="E37" s="481">
        <v>2.2000000000000002</v>
      </c>
      <c r="F37" s="121"/>
      <c r="G37" s="121"/>
      <c r="H37" s="121"/>
      <c r="I37" s="121"/>
      <c r="J37" s="121"/>
      <c r="K37" s="121"/>
      <c r="L37" s="121"/>
      <c r="M37" s="121"/>
      <c r="N37" s="115"/>
      <c r="O37" s="115"/>
      <c r="P37" s="115"/>
      <c r="Q37" s="115"/>
      <c r="R37" s="115"/>
      <c r="S37" s="115"/>
      <c r="T37" s="116"/>
      <c r="U37" s="115"/>
      <c r="V37" s="109"/>
      <c r="W37" s="109"/>
      <c r="X37" s="109"/>
      <c r="Y37" s="109"/>
      <c r="Z37" s="109"/>
      <c r="AA37" s="109"/>
      <c r="AB37" s="109"/>
      <c r="AC37" s="109"/>
      <c r="AD37" s="109"/>
      <c r="AE37" s="109" t="s">
        <v>128</v>
      </c>
      <c r="AF37" s="109">
        <v>0</v>
      </c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</row>
    <row r="38" spans="1:60" s="475" customFormat="1" ht="20.399999999999999" outlineLevel="1">
      <c r="A38" s="466">
        <v>10</v>
      </c>
      <c r="B38" s="467" t="s">
        <v>158</v>
      </c>
      <c r="C38" s="468" t="s">
        <v>159</v>
      </c>
      <c r="D38" s="472" t="s">
        <v>145</v>
      </c>
      <c r="E38" s="479">
        <v>1.2522</v>
      </c>
      <c r="F38" s="470"/>
      <c r="G38" s="471">
        <f>ROUND(E38*F38,2)</f>
        <v>0</v>
      </c>
      <c r="H38" s="471"/>
      <c r="I38" s="471">
        <f>ROUND(E38*H38,2)</f>
        <v>0</v>
      </c>
      <c r="J38" s="471"/>
      <c r="K38" s="471">
        <f>ROUND(E38*J38,2)</f>
        <v>0</v>
      </c>
      <c r="L38" s="471">
        <v>21</v>
      </c>
      <c r="M38" s="471">
        <f>G38*(1+L38/100)</f>
        <v>0</v>
      </c>
      <c r="N38" s="472">
        <v>3.6400000000000002E-2</v>
      </c>
      <c r="O38" s="472">
        <f>ROUND(E38*N38,5)</f>
        <v>4.5580000000000002E-2</v>
      </c>
      <c r="P38" s="472">
        <v>0</v>
      </c>
      <c r="Q38" s="472">
        <f>ROUND(E38*P38,5)</f>
        <v>0</v>
      </c>
      <c r="R38" s="472"/>
      <c r="S38" s="472"/>
      <c r="T38" s="473">
        <v>0.52700000000000002</v>
      </c>
      <c r="U38" s="472">
        <f>ROUND(E38*T38,2)</f>
        <v>0.66</v>
      </c>
      <c r="V38" s="474"/>
      <c r="W38" s="474"/>
      <c r="X38" s="474"/>
      <c r="Y38" s="474"/>
      <c r="Z38" s="474"/>
      <c r="AA38" s="474"/>
      <c r="AB38" s="474"/>
      <c r="AC38" s="474"/>
      <c r="AD38" s="474"/>
      <c r="AE38" s="474" t="s">
        <v>123</v>
      </c>
      <c r="AF38" s="474"/>
      <c r="AG38" s="474"/>
      <c r="AH38" s="474"/>
      <c r="AI38" s="474"/>
      <c r="AJ38" s="474"/>
      <c r="AK38" s="474"/>
      <c r="AL38" s="474"/>
      <c r="AM38" s="474"/>
      <c r="AN38" s="474"/>
      <c r="AO38" s="474"/>
      <c r="AP38" s="474"/>
      <c r="AQ38" s="474"/>
      <c r="AR38" s="474"/>
      <c r="AS38" s="474"/>
      <c r="AT38" s="474"/>
      <c r="AU38" s="474"/>
      <c r="AV38" s="474"/>
      <c r="AW38" s="474"/>
      <c r="AX38" s="474"/>
      <c r="AY38" s="474"/>
      <c r="AZ38" s="474"/>
      <c r="BA38" s="474"/>
      <c r="BB38" s="474"/>
      <c r="BC38" s="474"/>
      <c r="BD38" s="474"/>
      <c r="BE38" s="474"/>
      <c r="BF38" s="474"/>
      <c r="BG38" s="474"/>
      <c r="BH38" s="474"/>
    </row>
    <row r="39" spans="1:60" outlineLevel="1">
      <c r="A39" s="110"/>
      <c r="B39" s="113"/>
      <c r="C39" s="124" t="s">
        <v>160</v>
      </c>
      <c r="D39" s="117"/>
      <c r="E39" s="481">
        <v>0.95220000000000005</v>
      </c>
      <c r="F39" s="121"/>
      <c r="G39" s="121"/>
      <c r="H39" s="121"/>
      <c r="I39" s="121"/>
      <c r="J39" s="121"/>
      <c r="K39" s="121"/>
      <c r="L39" s="121"/>
      <c r="M39" s="121"/>
      <c r="N39" s="115"/>
      <c r="O39" s="115"/>
      <c r="P39" s="115"/>
      <c r="Q39" s="115"/>
      <c r="R39" s="115"/>
      <c r="S39" s="115"/>
      <c r="T39" s="116"/>
      <c r="U39" s="115"/>
      <c r="V39" s="109"/>
      <c r="W39" s="109"/>
      <c r="X39" s="109"/>
      <c r="Y39" s="109"/>
      <c r="Z39" s="109"/>
      <c r="AA39" s="109"/>
      <c r="AB39" s="109"/>
      <c r="AC39" s="109"/>
      <c r="AD39" s="109"/>
      <c r="AE39" s="109" t="s">
        <v>128</v>
      </c>
      <c r="AF39" s="109">
        <v>0</v>
      </c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</row>
    <row r="40" spans="1:60" outlineLevel="1">
      <c r="A40" s="110"/>
      <c r="B40" s="113"/>
      <c r="C40" s="124" t="s">
        <v>161</v>
      </c>
      <c r="D40" s="117"/>
      <c r="E40" s="481">
        <v>0.3</v>
      </c>
      <c r="F40" s="121"/>
      <c r="G40" s="121"/>
      <c r="H40" s="121"/>
      <c r="I40" s="121"/>
      <c r="J40" s="121"/>
      <c r="K40" s="121"/>
      <c r="L40" s="121"/>
      <c r="M40" s="121"/>
      <c r="N40" s="115"/>
      <c r="O40" s="115"/>
      <c r="P40" s="115"/>
      <c r="Q40" s="115"/>
      <c r="R40" s="115"/>
      <c r="S40" s="115"/>
      <c r="T40" s="116"/>
      <c r="U40" s="115"/>
      <c r="V40" s="109"/>
      <c r="W40" s="109"/>
      <c r="X40" s="109"/>
      <c r="Y40" s="109"/>
      <c r="Z40" s="109"/>
      <c r="AA40" s="109"/>
      <c r="AB40" s="109"/>
      <c r="AC40" s="109"/>
      <c r="AD40" s="109"/>
      <c r="AE40" s="109" t="s">
        <v>128</v>
      </c>
      <c r="AF40" s="109">
        <v>0</v>
      </c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</row>
    <row r="41" spans="1:60" s="475" customFormat="1" outlineLevel="1">
      <c r="A41" s="466">
        <v>11</v>
      </c>
      <c r="B41" s="467" t="s">
        <v>162</v>
      </c>
      <c r="C41" s="468" t="s">
        <v>163</v>
      </c>
      <c r="D41" s="472" t="s">
        <v>145</v>
      </c>
      <c r="E41" s="479">
        <v>1.25</v>
      </c>
      <c r="F41" s="470"/>
      <c r="G41" s="471">
        <f>ROUND(E41*F41,2)</f>
        <v>0</v>
      </c>
      <c r="H41" s="471"/>
      <c r="I41" s="471">
        <f>ROUND(E41*H41,2)</f>
        <v>0</v>
      </c>
      <c r="J41" s="471"/>
      <c r="K41" s="471">
        <f>ROUND(E41*J41,2)</f>
        <v>0</v>
      </c>
      <c r="L41" s="471">
        <v>21</v>
      </c>
      <c r="M41" s="471">
        <f>G41*(1+L41/100)</f>
        <v>0</v>
      </c>
      <c r="N41" s="472">
        <v>0</v>
      </c>
      <c r="O41" s="472">
        <f>ROUND(E41*N41,5)</f>
        <v>0</v>
      </c>
      <c r="P41" s="472">
        <v>0</v>
      </c>
      <c r="Q41" s="472">
        <f>ROUND(E41*P41,5)</f>
        <v>0</v>
      </c>
      <c r="R41" s="472"/>
      <c r="S41" s="472"/>
      <c r="T41" s="473">
        <v>0.32</v>
      </c>
      <c r="U41" s="472">
        <f>ROUND(E41*T41,2)</f>
        <v>0.4</v>
      </c>
      <c r="V41" s="474"/>
      <c r="W41" s="474"/>
      <c r="X41" s="474"/>
      <c r="Y41" s="474"/>
      <c r="Z41" s="474"/>
      <c r="AA41" s="474"/>
      <c r="AB41" s="474"/>
      <c r="AC41" s="474"/>
      <c r="AD41" s="474"/>
      <c r="AE41" s="474" t="s">
        <v>123</v>
      </c>
      <c r="AF41" s="474"/>
      <c r="AG41" s="474"/>
      <c r="AH41" s="474"/>
      <c r="AI41" s="474"/>
      <c r="AJ41" s="474"/>
      <c r="AK41" s="474"/>
      <c r="AL41" s="474"/>
      <c r="AM41" s="474"/>
      <c r="AN41" s="474"/>
      <c r="AO41" s="474"/>
      <c r="AP41" s="474"/>
      <c r="AQ41" s="474"/>
      <c r="AR41" s="474"/>
      <c r="AS41" s="474"/>
      <c r="AT41" s="474"/>
      <c r="AU41" s="474"/>
      <c r="AV41" s="474"/>
      <c r="AW41" s="474"/>
      <c r="AX41" s="474"/>
      <c r="AY41" s="474"/>
      <c r="AZ41" s="474"/>
      <c r="BA41" s="474"/>
      <c r="BB41" s="474"/>
      <c r="BC41" s="474"/>
      <c r="BD41" s="474"/>
      <c r="BE41" s="474"/>
      <c r="BF41" s="474"/>
      <c r="BG41" s="474"/>
      <c r="BH41" s="474"/>
    </row>
    <row r="42" spans="1:60" s="475" customFormat="1" ht="20.399999999999999" outlineLevel="1">
      <c r="A42" s="466">
        <v>12</v>
      </c>
      <c r="B42" s="467" t="s">
        <v>164</v>
      </c>
      <c r="C42" s="468" t="s">
        <v>165</v>
      </c>
      <c r="D42" s="472" t="s">
        <v>166</v>
      </c>
      <c r="E42" s="479">
        <v>1.1833279999999999</v>
      </c>
      <c r="F42" s="470"/>
      <c r="G42" s="471">
        <f>ROUND(E42*F42,2)</f>
        <v>0</v>
      </c>
      <c r="H42" s="471"/>
      <c r="I42" s="471">
        <f>ROUND(E42*H42,2)</f>
        <v>0</v>
      </c>
      <c r="J42" s="471"/>
      <c r="K42" s="471">
        <f>ROUND(E42*J42,2)</f>
        <v>0</v>
      </c>
      <c r="L42" s="471">
        <v>21</v>
      </c>
      <c r="M42" s="471">
        <f>G42*(1+L42/100)</f>
        <v>0</v>
      </c>
      <c r="N42" s="472">
        <v>1.0682400000000001</v>
      </c>
      <c r="O42" s="472">
        <f>ROUND(E42*N42,5)</f>
        <v>1.2640800000000001</v>
      </c>
      <c r="P42" s="472">
        <v>0</v>
      </c>
      <c r="Q42" s="472">
        <f>ROUND(E42*P42,5)</f>
        <v>0</v>
      </c>
      <c r="R42" s="472"/>
      <c r="S42" s="472"/>
      <c r="T42" s="473">
        <v>15.231</v>
      </c>
      <c r="U42" s="472">
        <f>ROUND(E42*T42,2)</f>
        <v>18.02</v>
      </c>
      <c r="V42" s="474"/>
      <c r="W42" s="474"/>
      <c r="X42" s="474"/>
      <c r="Y42" s="474"/>
      <c r="Z42" s="474"/>
      <c r="AA42" s="474"/>
      <c r="AB42" s="474"/>
      <c r="AC42" s="474"/>
      <c r="AD42" s="474"/>
      <c r="AE42" s="474" t="s">
        <v>123</v>
      </c>
      <c r="AF42" s="474"/>
      <c r="AG42" s="474"/>
      <c r="AH42" s="474"/>
      <c r="AI42" s="474"/>
      <c r="AJ42" s="474"/>
      <c r="AK42" s="474"/>
      <c r="AL42" s="474"/>
      <c r="AM42" s="474"/>
      <c r="AN42" s="474"/>
      <c r="AO42" s="474"/>
      <c r="AP42" s="474"/>
      <c r="AQ42" s="474"/>
      <c r="AR42" s="474"/>
      <c r="AS42" s="474"/>
      <c r="AT42" s="474"/>
      <c r="AU42" s="474"/>
      <c r="AV42" s="474"/>
      <c r="AW42" s="474"/>
      <c r="AX42" s="474"/>
      <c r="AY42" s="474"/>
      <c r="AZ42" s="474"/>
      <c r="BA42" s="474"/>
      <c r="BB42" s="474"/>
      <c r="BC42" s="474"/>
      <c r="BD42" s="474"/>
      <c r="BE42" s="474"/>
      <c r="BF42" s="474"/>
      <c r="BG42" s="474"/>
      <c r="BH42" s="474"/>
    </row>
    <row r="43" spans="1:60" outlineLevel="1">
      <c r="A43" s="110"/>
      <c r="B43" s="113"/>
      <c r="C43" s="124" t="s">
        <v>167</v>
      </c>
      <c r="D43" s="117"/>
      <c r="E43" s="481">
        <v>0.32</v>
      </c>
      <c r="F43" s="121"/>
      <c r="G43" s="121"/>
      <c r="H43" s="121"/>
      <c r="I43" s="121"/>
      <c r="J43" s="121"/>
      <c r="K43" s="121"/>
      <c r="L43" s="121"/>
      <c r="M43" s="121"/>
      <c r="N43" s="115"/>
      <c r="O43" s="115"/>
      <c r="P43" s="115"/>
      <c r="Q43" s="115"/>
      <c r="R43" s="115"/>
      <c r="S43" s="115"/>
      <c r="T43" s="116"/>
      <c r="U43" s="115"/>
      <c r="V43" s="109"/>
      <c r="W43" s="109"/>
      <c r="X43" s="109"/>
      <c r="Y43" s="109"/>
      <c r="Z43" s="109"/>
      <c r="AA43" s="109"/>
      <c r="AB43" s="109"/>
      <c r="AC43" s="109"/>
      <c r="AD43" s="109"/>
      <c r="AE43" s="109" t="s">
        <v>128</v>
      </c>
      <c r="AF43" s="109">
        <v>0</v>
      </c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</row>
    <row r="44" spans="1:60" outlineLevel="1">
      <c r="A44" s="110"/>
      <c r="B44" s="113"/>
      <c r="C44" s="124" t="s">
        <v>168</v>
      </c>
      <c r="D44" s="117"/>
      <c r="E44" s="481">
        <v>0.86332799999999998</v>
      </c>
      <c r="F44" s="121"/>
      <c r="G44" s="121"/>
      <c r="H44" s="121"/>
      <c r="I44" s="121"/>
      <c r="J44" s="121"/>
      <c r="K44" s="121"/>
      <c r="L44" s="121"/>
      <c r="M44" s="121"/>
      <c r="N44" s="115"/>
      <c r="O44" s="115"/>
      <c r="P44" s="115"/>
      <c r="Q44" s="115"/>
      <c r="R44" s="115"/>
      <c r="S44" s="115"/>
      <c r="T44" s="116"/>
      <c r="U44" s="115"/>
      <c r="V44" s="109"/>
      <c r="W44" s="109"/>
      <c r="X44" s="109"/>
      <c r="Y44" s="109"/>
      <c r="Z44" s="109"/>
      <c r="AA44" s="109"/>
      <c r="AB44" s="109"/>
      <c r="AC44" s="109"/>
      <c r="AD44" s="109"/>
      <c r="AE44" s="109" t="s">
        <v>128</v>
      </c>
      <c r="AF44" s="109">
        <v>0</v>
      </c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</row>
    <row r="45" spans="1:60" s="475" customFormat="1" ht="30.6" outlineLevel="1">
      <c r="A45" s="466">
        <v>13</v>
      </c>
      <c r="B45" s="467" t="s">
        <v>169</v>
      </c>
      <c r="C45" s="468" t="s">
        <v>170</v>
      </c>
      <c r="D45" s="472" t="s">
        <v>145</v>
      </c>
      <c r="E45" s="479">
        <v>5.25</v>
      </c>
      <c r="F45" s="470"/>
      <c r="G45" s="471">
        <f>ROUND(E45*F45,2)</f>
        <v>0</v>
      </c>
      <c r="H45" s="471"/>
      <c r="I45" s="471">
        <f>ROUND(E45*H45,2)</f>
        <v>0</v>
      </c>
      <c r="J45" s="471"/>
      <c r="K45" s="471">
        <f>ROUND(E45*J45,2)</f>
        <v>0</v>
      </c>
      <c r="L45" s="471">
        <v>21</v>
      </c>
      <c r="M45" s="471">
        <f>G45*(1+L45/100)</f>
        <v>0</v>
      </c>
      <c r="N45" s="472">
        <v>1.0370000000000001E-2</v>
      </c>
      <c r="O45" s="472">
        <f>ROUND(E45*N45,5)</f>
        <v>5.4440000000000002E-2</v>
      </c>
      <c r="P45" s="472">
        <v>0</v>
      </c>
      <c r="Q45" s="472">
        <f>ROUND(E45*P45,5)</f>
        <v>0</v>
      </c>
      <c r="R45" s="472"/>
      <c r="S45" s="472"/>
      <c r="T45" s="473">
        <v>0.13</v>
      </c>
      <c r="U45" s="472">
        <f>ROUND(E45*T45,2)</f>
        <v>0.68</v>
      </c>
      <c r="V45" s="474"/>
      <c r="W45" s="474"/>
      <c r="X45" s="474"/>
      <c r="Y45" s="474"/>
      <c r="Z45" s="474"/>
      <c r="AA45" s="474"/>
      <c r="AB45" s="474"/>
      <c r="AC45" s="474"/>
      <c r="AD45" s="474"/>
      <c r="AE45" s="474" t="s">
        <v>123</v>
      </c>
      <c r="AF45" s="474"/>
      <c r="AG45" s="474"/>
      <c r="AH45" s="474"/>
      <c r="AI45" s="474"/>
      <c r="AJ45" s="474"/>
      <c r="AK45" s="474"/>
      <c r="AL45" s="474"/>
      <c r="AM45" s="474"/>
      <c r="AN45" s="474"/>
      <c r="AO45" s="474"/>
      <c r="AP45" s="474"/>
      <c r="AQ45" s="474"/>
      <c r="AR45" s="474"/>
      <c r="AS45" s="474"/>
      <c r="AT45" s="474"/>
      <c r="AU45" s="474"/>
      <c r="AV45" s="474"/>
      <c r="AW45" s="474"/>
      <c r="AX45" s="474"/>
      <c r="AY45" s="474"/>
      <c r="AZ45" s="474"/>
      <c r="BA45" s="474"/>
      <c r="BB45" s="474"/>
      <c r="BC45" s="474"/>
      <c r="BD45" s="474"/>
      <c r="BE45" s="474"/>
      <c r="BF45" s="474"/>
      <c r="BG45" s="474"/>
      <c r="BH45" s="474"/>
    </row>
    <row r="46" spans="1:60" outlineLevel="1">
      <c r="A46" s="110"/>
      <c r="B46" s="113"/>
      <c r="C46" s="124" t="s">
        <v>171</v>
      </c>
      <c r="D46" s="117"/>
      <c r="E46" s="481">
        <v>5.25</v>
      </c>
      <c r="F46" s="121"/>
      <c r="G46" s="121"/>
      <c r="H46" s="121"/>
      <c r="I46" s="121"/>
      <c r="J46" s="121"/>
      <c r="K46" s="121"/>
      <c r="L46" s="121"/>
      <c r="M46" s="121"/>
      <c r="N46" s="115"/>
      <c r="O46" s="115"/>
      <c r="P46" s="115"/>
      <c r="Q46" s="115"/>
      <c r="R46" s="115"/>
      <c r="S46" s="115"/>
      <c r="T46" s="116"/>
      <c r="U46" s="115"/>
      <c r="V46" s="109"/>
      <c r="W46" s="109"/>
      <c r="X46" s="109"/>
      <c r="Y46" s="109"/>
      <c r="Z46" s="109"/>
      <c r="AA46" s="109"/>
      <c r="AB46" s="109"/>
      <c r="AC46" s="109"/>
      <c r="AD46" s="109"/>
      <c r="AE46" s="109" t="s">
        <v>128</v>
      </c>
      <c r="AF46" s="109">
        <v>0</v>
      </c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</row>
    <row r="47" spans="1:60" s="475" customFormat="1" ht="20.399999999999999" outlineLevel="1">
      <c r="A47" s="466">
        <v>14</v>
      </c>
      <c r="B47" s="467" t="s">
        <v>172</v>
      </c>
      <c r="C47" s="468" t="s">
        <v>173</v>
      </c>
      <c r="D47" s="472" t="s">
        <v>174</v>
      </c>
      <c r="E47" s="479">
        <v>1.9</v>
      </c>
      <c r="F47" s="470"/>
      <c r="G47" s="471">
        <f>ROUND(E47*F47,2)</f>
        <v>0</v>
      </c>
      <c r="H47" s="471"/>
      <c r="I47" s="471">
        <f>ROUND(E47*H47,2)</f>
        <v>0</v>
      </c>
      <c r="J47" s="471"/>
      <c r="K47" s="471">
        <f>ROUND(E47*J47,2)</f>
        <v>0</v>
      </c>
      <c r="L47" s="471">
        <v>21</v>
      </c>
      <c r="M47" s="471">
        <f>G47*(1+L47/100)</f>
        <v>0</v>
      </c>
      <c r="N47" s="472">
        <v>0</v>
      </c>
      <c r="O47" s="472">
        <f>ROUND(E47*N47,5)</f>
        <v>0</v>
      </c>
      <c r="P47" s="472">
        <v>0</v>
      </c>
      <c r="Q47" s="472">
        <f>ROUND(E47*P47,5)</f>
        <v>0</v>
      </c>
      <c r="R47" s="472"/>
      <c r="S47" s="472"/>
      <c r="T47" s="473">
        <v>0.2</v>
      </c>
      <c r="U47" s="472">
        <f>ROUND(E47*T47,2)</f>
        <v>0.38</v>
      </c>
      <c r="V47" s="474"/>
      <c r="W47" s="474"/>
      <c r="X47" s="474"/>
      <c r="Y47" s="474"/>
      <c r="Z47" s="474"/>
      <c r="AA47" s="474"/>
      <c r="AB47" s="474"/>
      <c r="AC47" s="474"/>
      <c r="AD47" s="474"/>
      <c r="AE47" s="474" t="s">
        <v>123</v>
      </c>
      <c r="AF47" s="474"/>
      <c r="AG47" s="474"/>
      <c r="AH47" s="474"/>
      <c r="AI47" s="474"/>
      <c r="AJ47" s="474"/>
      <c r="AK47" s="474"/>
      <c r="AL47" s="474"/>
      <c r="AM47" s="474"/>
      <c r="AN47" s="474"/>
      <c r="AO47" s="474"/>
      <c r="AP47" s="474"/>
      <c r="AQ47" s="474"/>
      <c r="AR47" s="474"/>
      <c r="AS47" s="474"/>
      <c r="AT47" s="474"/>
      <c r="AU47" s="474"/>
      <c r="AV47" s="474"/>
      <c r="AW47" s="474"/>
      <c r="AX47" s="474"/>
      <c r="AY47" s="474"/>
      <c r="AZ47" s="474"/>
      <c r="BA47" s="474"/>
      <c r="BB47" s="474"/>
      <c r="BC47" s="474"/>
      <c r="BD47" s="474"/>
      <c r="BE47" s="474"/>
      <c r="BF47" s="474"/>
      <c r="BG47" s="474"/>
      <c r="BH47" s="474"/>
    </row>
    <row r="48" spans="1:60" s="475" customFormat="1" ht="20.399999999999999" outlineLevel="1">
      <c r="A48" s="466">
        <v>15</v>
      </c>
      <c r="B48" s="467" t="s">
        <v>175</v>
      </c>
      <c r="C48" s="468" t="s">
        <v>176</v>
      </c>
      <c r="D48" s="472" t="s">
        <v>177</v>
      </c>
      <c r="E48" s="479">
        <v>8.1</v>
      </c>
      <c r="F48" s="470"/>
      <c r="G48" s="471">
        <f>ROUND(E48*F48,2)</f>
        <v>0</v>
      </c>
      <c r="H48" s="471"/>
      <c r="I48" s="471">
        <f>ROUND(E48*H48,2)</f>
        <v>0</v>
      </c>
      <c r="J48" s="471"/>
      <c r="K48" s="471">
        <f>ROUND(E48*J48,2)</f>
        <v>0</v>
      </c>
      <c r="L48" s="471">
        <v>21</v>
      </c>
      <c r="M48" s="471">
        <f>G48*(1+L48/100)</f>
        <v>0</v>
      </c>
      <c r="N48" s="472">
        <v>1.06E-3</v>
      </c>
      <c r="O48" s="472">
        <f>ROUND(E48*N48,5)</f>
        <v>8.5900000000000004E-3</v>
      </c>
      <c r="P48" s="472">
        <v>0</v>
      </c>
      <c r="Q48" s="472">
        <f>ROUND(E48*P48,5)</f>
        <v>0</v>
      </c>
      <c r="R48" s="472"/>
      <c r="S48" s="472"/>
      <c r="T48" s="473">
        <v>0.42918000000000001</v>
      </c>
      <c r="U48" s="472">
        <f>ROUND(E48*T48,2)</f>
        <v>3.48</v>
      </c>
      <c r="V48" s="474"/>
      <c r="W48" s="474"/>
      <c r="X48" s="474"/>
      <c r="Y48" s="474"/>
      <c r="Z48" s="474"/>
      <c r="AA48" s="474"/>
      <c r="AB48" s="474"/>
      <c r="AC48" s="474"/>
      <c r="AD48" s="474"/>
      <c r="AE48" s="474" t="s">
        <v>178</v>
      </c>
      <c r="AF48" s="474"/>
      <c r="AG48" s="474"/>
      <c r="AH48" s="474"/>
      <c r="AI48" s="474"/>
      <c r="AJ48" s="474"/>
      <c r="AK48" s="474"/>
      <c r="AL48" s="474"/>
      <c r="AM48" s="474"/>
      <c r="AN48" s="474"/>
      <c r="AO48" s="474"/>
      <c r="AP48" s="474"/>
      <c r="AQ48" s="474"/>
      <c r="AR48" s="474"/>
      <c r="AS48" s="474"/>
      <c r="AT48" s="474"/>
      <c r="AU48" s="474"/>
      <c r="AV48" s="474"/>
      <c r="AW48" s="474"/>
      <c r="AX48" s="474"/>
      <c r="AY48" s="474"/>
      <c r="AZ48" s="474"/>
      <c r="BA48" s="474"/>
      <c r="BB48" s="474"/>
      <c r="BC48" s="474"/>
      <c r="BD48" s="474"/>
      <c r="BE48" s="474"/>
      <c r="BF48" s="474"/>
      <c r="BG48" s="474"/>
      <c r="BH48" s="474"/>
    </row>
    <row r="49" spans="1:60" outlineLevel="1">
      <c r="A49" s="110"/>
      <c r="B49" s="113"/>
      <c r="C49" s="124" t="s">
        <v>179</v>
      </c>
      <c r="D49" s="117"/>
      <c r="E49" s="481">
        <v>8.1</v>
      </c>
      <c r="F49" s="121"/>
      <c r="G49" s="121"/>
      <c r="H49" s="121"/>
      <c r="I49" s="121"/>
      <c r="J49" s="121"/>
      <c r="K49" s="121"/>
      <c r="L49" s="121"/>
      <c r="M49" s="121"/>
      <c r="N49" s="115"/>
      <c r="O49" s="115"/>
      <c r="P49" s="115"/>
      <c r="Q49" s="115"/>
      <c r="R49" s="115"/>
      <c r="S49" s="115"/>
      <c r="T49" s="116"/>
      <c r="U49" s="115"/>
      <c r="V49" s="109"/>
      <c r="W49" s="109"/>
      <c r="X49" s="109"/>
      <c r="Y49" s="109"/>
      <c r="Z49" s="109"/>
      <c r="AA49" s="109"/>
      <c r="AB49" s="109"/>
      <c r="AC49" s="109"/>
      <c r="AD49" s="109"/>
      <c r="AE49" s="109" t="s">
        <v>128</v>
      </c>
      <c r="AF49" s="109">
        <v>0</v>
      </c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</row>
    <row r="50" spans="1:60">
      <c r="A50" s="111" t="s">
        <v>119</v>
      </c>
      <c r="B50" s="114" t="s">
        <v>60</v>
      </c>
      <c r="C50" s="125" t="s">
        <v>61</v>
      </c>
      <c r="D50" s="118"/>
      <c r="E50" s="482"/>
      <c r="F50" s="122"/>
      <c r="G50" s="122">
        <f>SUMIF(AE51:AE60,"&lt;&gt;NOR",G51:G60)</f>
        <v>0</v>
      </c>
      <c r="H50" s="122"/>
      <c r="I50" s="122">
        <f>SUM(I51:I60)</f>
        <v>0</v>
      </c>
      <c r="J50" s="122"/>
      <c r="K50" s="122">
        <f>SUM(K51:K60)</f>
        <v>0</v>
      </c>
      <c r="L50" s="122"/>
      <c r="M50" s="122">
        <f>SUM(M51:M60)</f>
        <v>0</v>
      </c>
      <c r="N50" s="118"/>
      <c r="O50" s="118">
        <f>SUM(O51:O60)</f>
        <v>0.56994</v>
      </c>
      <c r="P50" s="118"/>
      <c r="Q50" s="118">
        <f>SUM(Q51:Q60)</f>
        <v>0</v>
      </c>
      <c r="R50" s="118"/>
      <c r="S50" s="118"/>
      <c r="T50" s="119"/>
      <c r="U50" s="118">
        <f>SUM(U51:U60)</f>
        <v>3.59</v>
      </c>
      <c r="AE50" t="s">
        <v>120</v>
      </c>
    </row>
    <row r="51" spans="1:60" s="475" customFormat="1" outlineLevel="1">
      <c r="A51" s="466">
        <v>16</v>
      </c>
      <c r="B51" s="467" t="s">
        <v>180</v>
      </c>
      <c r="C51" s="468" t="s">
        <v>181</v>
      </c>
      <c r="D51" s="472" t="s">
        <v>145</v>
      </c>
      <c r="E51" s="479">
        <v>1.92</v>
      </c>
      <c r="F51" s="470"/>
      <c r="G51" s="471">
        <f>ROUND(E51*F51,2)</f>
        <v>0</v>
      </c>
      <c r="H51" s="471"/>
      <c r="I51" s="471">
        <f>ROUND(E51*H51,2)</f>
        <v>0</v>
      </c>
      <c r="J51" s="471"/>
      <c r="K51" s="471">
        <f>ROUND(E51*J51,2)</f>
        <v>0</v>
      </c>
      <c r="L51" s="471">
        <v>21</v>
      </c>
      <c r="M51" s="471">
        <f>G51*(1+L51/100)</f>
        <v>0</v>
      </c>
      <c r="N51" s="472">
        <v>0.1114</v>
      </c>
      <c r="O51" s="472">
        <f>ROUND(E51*N51,5)</f>
        <v>0.21389</v>
      </c>
      <c r="P51" s="472">
        <v>0</v>
      </c>
      <c r="Q51" s="472">
        <f>ROUND(E51*P51,5)</f>
        <v>0</v>
      </c>
      <c r="R51" s="472"/>
      <c r="S51" s="472"/>
      <c r="T51" s="473">
        <v>0.81899999999999995</v>
      </c>
      <c r="U51" s="472">
        <f>ROUND(E51*T51,2)</f>
        <v>1.57</v>
      </c>
      <c r="V51" s="474"/>
      <c r="W51" s="474"/>
      <c r="X51" s="474"/>
      <c r="Y51" s="474"/>
      <c r="Z51" s="474"/>
      <c r="AA51" s="474"/>
      <c r="AB51" s="474"/>
      <c r="AC51" s="474"/>
      <c r="AD51" s="474"/>
      <c r="AE51" s="474" t="s">
        <v>123</v>
      </c>
      <c r="AF51" s="474"/>
      <c r="AG51" s="474"/>
      <c r="AH51" s="474"/>
      <c r="AI51" s="474"/>
      <c r="AJ51" s="474"/>
      <c r="AK51" s="474"/>
      <c r="AL51" s="474"/>
      <c r="AM51" s="474"/>
      <c r="AN51" s="474"/>
      <c r="AO51" s="474"/>
      <c r="AP51" s="474"/>
      <c r="AQ51" s="474"/>
      <c r="AR51" s="474"/>
      <c r="AS51" s="474"/>
      <c r="AT51" s="474"/>
      <c r="AU51" s="474"/>
      <c r="AV51" s="474"/>
      <c r="AW51" s="474"/>
      <c r="AX51" s="474"/>
      <c r="AY51" s="474"/>
      <c r="AZ51" s="474"/>
      <c r="BA51" s="474"/>
      <c r="BB51" s="474"/>
      <c r="BC51" s="474"/>
      <c r="BD51" s="474"/>
      <c r="BE51" s="474"/>
      <c r="BF51" s="474"/>
      <c r="BG51" s="474"/>
      <c r="BH51" s="474"/>
    </row>
    <row r="52" spans="1:60" outlineLevel="1">
      <c r="A52" s="110"/>
      <c r="B52" s="113"/>
      <c r="C52" s="126" t="s">
        <v>138</v>
      </c>
      <c r="D52" s="120"/>
      <c r="E52" s="483"/>
      <c r="F52" s="121"/>
      <c r="G52" s="121"/>
      <c r="H52" s="121"/>
      <c r="I52" s="121"/>
      <c r="J52" s="121"/>
      <c r="K52" s="121"/>
      <c r="L52" s="121"/>
      <c r="M52" s="121"/>
      <c r="N52" s="115"/>
      <c r="O52" s="115"/>
      <c r="P52" s="115"/>
      <c r="Q52" s="115"/>
      <c r="R52" s="115"/>
      <c r="S52" s="115"/>
      <c r="T52" s="116"/>
      <c r="U52" s="115"/>
      <c r="V52" s="109"/>
      <c r="W52" s="109"/>
      <c r="X52" s="109"/>
      <c r="Y52" s="109"/>
      <c r="Z52" s="109"/>
      <c r="AA52" s="109"/>
      <c r="AB52" s="109"/>
      <c r="AC52" s="109"/>
      <c r="AD52" s="109"/>
      <c r="AE52" s="109" t="s">
        <v>128</v>
      </c>
      <c r="AF52" s="109">
        <v>2</v>
      </c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</row>
    <row r="53" spans="1:60" outlineLevel="1">
      <c r="A53" s="110"/>
      <c r="B53" s="113"/>
      <c r="C53" s="127" t="s">
        <v>182</v>
      </c>
      <c r="D53" s="120"/>
      <c r="E53" s="483">
        <v>1.92</v>
      </c>
      <c r="F53" s="121"/>
      <c r="G53" s="121"/>
      <c r="H53" s="121"/>
      <c r="I53" s="121"/>
      <c r="J53" s="121"/>
      <c r="K53" s="121"/>
      <c r="L53" s="121"/>
      <c r="M53" s="121"/>
      <c r="N53" s="115"/>
      <c r="O53" s="115"/>
      <c r="P53" s="115"/>
      <c r="Q53" s="115"/>
      <c r="R53" s="115"/>
      <c r="S53" s="115"/>
      <c r="T53" s="116"/>
      <c r="U53" s="115"/>
      <c r="V53" s="109"/>
      <c r="W53" s="109"/>
      <c r="X53" s="109"/>
      <c r="Y53" s="109"/>
      <c r="Z53" s="109"/>
      <c r="AA53" s="109"/>
      <c r="AB53" s="109"/>
      <c r="AC53" s="109"/>
      <c r="AD53" s="109"/>
      <c r="AE53" s="109" t="s">
        <v>128</v>
      </c>
      <c r="AF53" s="109">
        <v>2</v>
      </c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</row>
    <row r="54" spans="1:60" outlineLevel="1">
      <c r="A54" s="110"/>
      <c r="B54" s="113"/>
      <c r="C54" s="126" t="s">
        <v>141</v>
      </c>
      <c r="D54" s="120"/>
      <c r="E54" s="483"/>
      <c r="F54" s="121"/>
      <c r="G54" s="121"/>
      <c r="H54" s="121"/>
      <c r="I54" s="121"/>
      <c r="J54" s="121"/>
      <c r="K54" s="121"/>
      <c r="L54" s="121"/>
      <c r="M54" s="121"/>
      <c r="N54" s="115"/>
      <c r="O54" s="115"/>
      <c r="P54" s="115"/>
      <c r="Q54" s="115"/>
      <c r="R54" s="115"/>
      <c r="S54" s="115"/>
      <c r="T54" s="116"/>
      <c r="U54" s="115"/>
      <c r="V54" s="109"/>
      <c r="W54" s="109"/>
      <c r="X54" s="109"/>
      <c r="Y54" s="109"/>
      <c r="Z54" s="109"/>
      <c r="AA54" s="109"/>
      <c r="AB54" s="109"/>
      <c r="AC54" s="109"/>
      <c r="AD54" s="109"/>
      <c r="AE54" s="109" t="s">
        <v>128</v>
      </c>
      <c r="AF54" s="109">
        <v>0</v>
      </c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</row>
    <row r="55" spans="1:60" outlineLevel="1">
      <c r="A55" s="110"/>
      <c r="B55" s="113"/>
      <c r="C55" s="124" t="s">
        <v>183</v>
      </c>
      <c r="D55" s="117"/>
      <c r="E55" s="481">
        <v>1.92</v>
      </c>
      <c r="F55" s="121"/>
      <c r="G55" s="121"/>
      <c r="H55" s="121"/>
      <c r="I55" s="121"/>
      <c r="J55" s="121"/>
      <c r="K55" s="121"/>
      <c r="L55" s="121"/>
      <c r="M55" s="121"/>
      <c r="N55" s="115"/>
      <c r="O55" s="115"/>
      <c r="P55" s="115"/>
      <c r="Q55" s="115"/>
      <c r="R55" s="115"/>
      <c r="S55" s="115"/>
      <c r="T55" s="116"/>
      <c r="U55" s="115"/>
      <c r="V55" s="109"/>
      <c r="W55" s="109"/>
      <c r="X55" s="109"/>
      <c r="Y55" s="109"/>
      <c r="Z55" s="109"/>
      <c r="AA55" s="109"/>
      <c r="AB55" s="109"/>
      <c r="AC55" s="109"/>
      <c r="AD55" s="109"/>
      <c r="AE55" s="109" t="s">
        <v>128</v>
      </c>
      <c r="AF55" s="109">
        <v>0</v>
      </c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</row>
    <row r="56" spans="1:60" s="475" customFormat="1" ht="20.399999999999999" outlineLevel="1">
      <c r="A56" s="466">
        <v>17</v>
      </c>
      <c r="B56" s="467" t="s">
        <v>184</v>
      </c>
      <c r="C56" s="468" t="s">
        <v>185</v>
      </c>
      <c r="D56" s="472" t="s">
        <v>145</v>
      </c>
      <c r="E56" s="479">
        <v>3.52</v>
      </c>
      <c r="F56" s="470"/>
      <c r="G56" s="471">
        <f>ROUND(E56*F56,2)</f>
        <v>0</v>
      </c>
      <c r="H56" s="471"/>
      <c r="I56" s="471">
        <f>ROUND(E56*H56,2)</f>
        <v>0</v>
      </c>
      <c r="J56" s="471"/>
      <c r="K56" s="471">
        <f>ROUND(E56*J56,2)</f>
        <v>0</v>
      </c>
      <c r="L56" s="471">
        <v>21</v>
      </c>
      <c r="M56" s="471">
        <f>G56*(1+L56/100)</f>
        <v>0</v>
      </c>
      <c r="N56" s="472">
        <v>0.10115</v>
      </c>
      <c r="O56" s="472">
        <f>ROUND(E56*N56,5)</f>
        <v>0.35604999999999998</v>
      </c>
      <c r="P56" s="472">
        <v>0</v>
      </c>
      <c r="Q56" s="472">
        <f>ROUND(E56*P56,5)</f>
        <v>0</v>
      </c>
      <c r="R56" s="472"/>
      <c r="S56" s="472"/>
      <c r="T56" s="473">
        <v>0.57299999999999995</v>
      </c>
      <c r="U56" s="472">
        <f>ROUND(E56*T56,2)</f>
        <v>2.02</v>
      </c>
      <c r="V56" s="474"/>
      <c r="W56" s="474"/>
      <c r="X56" s="474"/>
      <c r="Y56" s="474"/>
      <c r="Z56" s="474"/>
      <c r="AA56" s="474"/>
      <c r="AB56" s="474"/>
      <c r="AC56" s="474"/>
      <c r="AD56" s="474"/>
      <c r="AE56" s="474" t="s">
        <v>123</v>
      </c>
      <c r="AF56" s="474"/>
      <c r="AG56" s="474"/>
      <c r="AH56" s="474"/>
      <c r="AI56" s="474"/>
      <c r="AJ56" s="474"/>
      <c r="AK56" s="474"/>
      <c r="AL56" s="474"/>
      <c r="AM56" s="474"/>
      <c r="AN56" s="474"/>
      <c r="AO56" s="474"/>
      <c r="AP56" s="474"/>
      <c r="AQ56" s="474"/>
      <c r="AR56" s="474"/>
      <c r="AS56" s="474"/>
      <c r="AT56" s="474"/>
      <c r="AU56" s="474"/>
      <c r="AV56" s="474"/>
      <c r="AW56" s="474"/>
      <c r="AX56" s="474"/>
      <c r="AY56" s="474"/>
      <c r="AZ56" s="474"/>
      <c r="BA56" s="474"/>
      <c r="BB56" s="474"/>
      <c r="BC56" s="474"/>
      <c r="BD56" s="474"/>
      <c r="BE56" s="474"/>
      <c r="BF56" s="474"/>
      <c r="BG56" s="474"/>
      <c r="BH56" s="474"/>
    </row>
    <row r="57" spans="1:60" outlineLevel="1">
      <c r="A57" s="110"/>
      <c r="B57" s="113"/>
      <c r="C57" s="126" t="s">
        <v>138</v>
      </c>
      <c r="D57" s="120"/>
      <c r="E57" s="483"/>
      <c r="F57" s="121"/>
      <c r="G57" s="121"/>
      <c r="H57" s="121"/>
      <c r="I57" s="121"/>
      <c r="J57" s="121"/>
      <c r="K57" s="121"/>
      <c r="L57" s="121"/>
      <c r="M57" s="121"/>
      <c r="N57" s="115"/>
      <c r="O57" s="115"/>
      <c r="P57" s="115"/>
      <c r="Q57" s="115"/>
      <c r="R57" s="115"/>
      <c r="S57" s="115"/>
      <c r="T57" s="116"/>
      <c r="U57" s="115"/>
      <c r="V57" s="109"/>
      <c r="W57" s="109"/>
      <c r="X57" s="109"/>
      <c r="Y57" s="109"/>
      <c r="Z57" s="109"/>
      <c r="AA57" s="109"/>
      <c r="AB57" s="109"/>
      <c r="AC57" s="109"/>
      <c r="AD57" s="109"/>
      <c r="AE57" s="109" t="s">
        <v>128</v>
      </c>
      <c r="AF57" s="109">
        <v>2</v>
      </c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</row>
    <row r="58" spans="1:60" outlineLevel="1">
      <c r="A58" s="110"/>
      <c r="B58" s="113"/>
      <c r="C58" s="127" t="s">
        <v>186</v>
      </c>
      <c r="D58" s="120"/>
      <c r="E58" s="483">
        <v>3.5245000000000002</v>
      </c>
      <c r="F58" s="121"/>
      <c r="G58" s="121"/>
      <c r="H58" s="121"/>
      <c r="I58" s="121"/>
      <c r="J58" s="121"/>
      <c r="K58" s="121"/>
      <c r="L58" s="121"/>
      <c r="M58" s="121"/>
      <c r="N58" s="115"/>
      <c r="O58" s="115"/>
      <c r="P58" s="115"/>
      <c r="Q58" s="115"/>
      <c r="R58" s="115"/>
      <c r="S58" s="115"/>
      <c r="T58" s="116"/>
      <c r="U58" s="115"/>
      <c r="V58" s="109"/>
      <c r="W58" s="109"/>
      <c r="X58" s="109"/>
      <c r="Y58" s="109"/>
      <c r="Z58" s="109"/>
      <c r="AA58" s="109"/>
      <c r="AB58" s="109"/>
      <c r="AC58" s="109"/>
      <c r="AD58" s="109"/>
      <c r="AE58" s="109" t="s">
        <v>128</v>
      </c>
      <c r="AF58" s="109">
        <v>2</v>
      </c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</row>
    <row r="59" spans="1:60" outlineLevel="1">
      <c r="A59" s="110"/>
      <c r="B59" s="113"/>
      <c r="C59" s="126" t="s">
        <v>141</v>
      </c>
      <c r="D59" s="120"/>
      <c r="E59" s="483"/>
      <c r="F59" s="121"/>
      <c r="G59" s="121"/>
      <c r="H59" s="121"/>
      <c r="I59" s="121"/>
      <c r="J59" s="121"/>
      <c r="K59" s="121"/>
      <c r="L59" s="121"/>
      <c r="M59" s="121"/>
      <c r="N59" s="115"/>
      <c r="O59" s="115"/>
      <c r="P59" s="115"/>
      <c r="Q59" s="115"/>
      <c r="R59" s="115"/>
      <c r="S59" s="115"/>
      <c r="T59" s="116"/>
      <c r="U59" s="115"/>
      <c r="V59" s="109"/>
      <c r="W59" s="109"/>
      <c r="X59" s="109"/>
      <c r="Y59" s="109"/>
      <c r="Z59" s="109"/>
      <c r="AA59" s="109"/>
      <c r="AB59" s="109"/>
      <c r="AC59" s="109"/>
      <c r="AD59" s="109"/>
      <c r="AE59" s="109" t="s">
        <v>128</v>
      </c>
      <c r="AF59" s="109">
        <v>0</v>
      </c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</row>
    <row r="60" spans="1:60" outlineLevel="1">
      <c r="A60" s="110"/>
      <c r="B60" s="113"/>
      <c r="C60" s="124" t="s">
        <v>187</v>
      </c>
      <c r="D60" s="117"/>
      <c r="E60" s="481">
        <v>3.52</v>
      </c>
      <c r="F60" s="121"/>
      <c r="G60" s="121"/>
      <c r="H60" s="121"/>
      <c r="I60" s="121"/>
      <c r="J60" s="121"/>
      <c r="K60" s="121"/>
      <c r="L60" s="121"/>
      <c r="M60" s="121"/>
      <c r="N60" s="115"/>
      <c r="O60" s="115"/>
      <c r="P60" s="115"/>
      <c r="Q60" s="115"/>
      <c r="R60" s="115"/>
      <c r="S60" s="115"/>
      <c r="T60" s="116"/>
      <c r="U60" s="115"/>
      <c r="V60" s="109"/>
      <c r="W60" s="109"/>
      <c r="X60" s="109"/>
      <c r="Y60" s="109"/>
      <c r="Z60" s="109"/>
      <c r="AA60" s="109"/>
      <c r="AB60" s="109"/>
      <c r="AC60" s="109"/>
      <c r="AD60" s="109"/>
      <c r="AE60" s="109" t="s">
        <v>128</v>
      </c>
      <c r="AF60" s="109">
        <v>0</v>
      </c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</row>
    <row r="61" spans="1:60">
      <c r="A61" s="111" t="s">
        <v>119</v>
      </c>
      <c r="B61" s="114" t="s">
        <v>353</v>
      </c>
      <c r="C61" s="125" t="s">
        <v>883</v>
      </c>
      <c r="D61" s="118"/>
      <c r="E61" s="482"/>
      <c r="F61" s="122"/>
      <c r="G61" s="122">
        <f>SUMIF(AE62:AE73,"&lt;&gt;NOR",G62:G73)</f>
        <v>0</v>
      </c>
      <c r="H61" s="122"/>
      <c r="I61" s="122">
        <f>SUM(I62:I73)</f>
        <v>0</v>
      </c>
      <c r="J61" s="122"/>
      <c r="K61" s="122">
        <f>SUM(K62:K73)</f>
        <v>0</v>
      </c>
      <c r="L61" s="122"/>
      <c r="M61" s="122">
        <f>SUM(M62:M73)</f>
        <v>0</v>
      </c>
      <c r="N61" s="118"/>
      <c r="O61" s="118">
        <f>SUM(O62:O73)</f>
        <v>4.0113700000000003</v>
      </c>
      <c r="P61" s="118"/>
      <c r="Q61" s="118">
        <f>SUM(Q62:Q73)</f>
        <v>0</v>
      </c>
      <c r="R61" s="118"/>
      <c r="S61" s="118"/>
      <c r="T61" s="119"/>
      <c r="U61" s="118">
        <f>SUM(U62:U73)</f>
        <v>6.41</v>
      </c>
      <c r="AE61" t="s">
        <v>120</v>
      </c>
    </row>
    <row r="62" spans="1:60" s="475" customFormat="1" ht="20.399999999999999" outlineLevel="1">
      <c r="A62" s="466">
        <v>18</v>
      </c>
      <c r="B62" s="467" t="s">
        <v>886</v>
      </c>
      <c r="C62" s="468" t="s">
        <v>887</v>
      </c>
      <c r="D62" s="472" t="s">
        <v>145</v>
      </c>
      <c r="E62" s="479">
        <v>13.77</v>
      </c>
      <c r="F62" s="470"/>
      <c r="G62" s="471">
        <f>ROUND(E62*F62,2)</f>
        <v>0</v>
      </c>
      <c r="H62" s="471"/>
      <c r="I62" s="471">
        <f>ROUND(E62*H62,2)</f>
        <v>0</v>
      </c>
      <c r="J62" s="471"/>
      <c r="K62" s="471">
        <f>ROUND(E62*J62,2)</f>
        <v>0</v>
      </c>
      <c r="L62" s="471">
        <v>21</v>
      </c>
      <c r="M62" s="471">
        <f>G62*(1+L62/100)</f>
        <v>0</v>
      </c>
      <c r="N62" s="472">
        <v>8.6999999999999994E-2</v>
      </c>
      <c r="O62" s="472">
        <f>ROUND(E62*N62,5)</f>
        <v>1.1979900000000001</v>
      </c>
      <c r="P62" s="472">
        <v>0</v>
      </c>
      <c r="Q62" s="472">
        <f>ROUND(E62*P62,5)</f>
        <v>0</v>
      </c>
      <c r="R62" s="472"/>
      <c r="S62" s="472"/>
      <c r="T62" s="473">
        <v>0</v>
      </c>
      <c r="U62" s="472">
        <f>ROUND(E62*T62,2)</f>
        <v>0</v>
      </c>
      <c r="V62" s="474"/>
      <c r="W62" s="474"/>
      <c r="X62" s="474"/>
      <c r="Y62" s="474"/>
      <c r="Z62" s="474"/>
      <c r="AA62" s="474"/>
      <c r="AB62" s="474"/>
      <c r="AC62" s="474"/>
      <c r="AD62" s="474"/>
      <c r="AE62" s="474" t="s">
        <v>260</v>
      </c>
      <c r="AF62" s="474"/>
      <c r="AG62" s="474"/>
      <c r="AH62" s="474"/>
      <c r="AI62" s="474"/>
      <c r="AJ62" s="474"/>
      <c r="AK62" s="474"/>
      <c r="AL62" s="474"/>
      <c r="AM62" s="474"/>
      <c r="AN62" s="474"/>
      <c r="AO62" s="474"/>
      <c r="AP62" s="474"/>
      <c r="AQ62" s="474"/>
      <c r="AR62" s="474"/>
      <c r="AS62" s="474"/>
      <c r="AT62" s="474"/>
      <c r="AU62" s="474"/>
      <c r="AV62" s="474"/>
      <c r="AW62" s="474"/>
      <c r="AX62" s="474"/>
      <c r="AY62" s="474"/>
      <c r="AZ62" s="474"/>
      <c r="BA62" s="474"/>
      <c r="BB62" s="474"/>
      <c r="BC62" s="474"/>
      <c r="BD62" s="474"/>
      <c r="BE62" s="474"/>
      <c r="BF62" s="474"/>
      <c r="BG62" s="474"/>
      <c r="BH62" s="474"/>
    </row>
    <row r="63" spans="1:60" outlineLevel="1">
      <c r="A63" s="110"/>
      <c r="B63" s="113"/>
      <c r="C63" s="126" t="s">
        <v>138</v>
      </c>
      <c r="D63" s="120"/>
      <c r="E63" s="483"/>
      <c r="F63" s="121"/>
      <c r="G63" s="121"/>
      <c r="H63" s="121"/>
      <c r="I63" s="121"/>
      <c r="J63" s="121"/>
      <c r="K63" s="121"/>
      <c r="L63" s="121"/>
      <c r="M63" s="121"/>
      <c r="N63" s="115"/>
      <c r="O63" s="115"/>
      <c r="P63" s="115"/>
      <c r="Q63" s="115"/>
      <c r="R63" s="115"/>
      <c r="S63" s="115"/>
      <c r="T63" s="116"/>
      <c r="U63" s="115"/>
      <c r="V63" s="109"/>
      <c r="W63" s="109"/>
      <c r="X63" s="109"/>
      <c r="Y63" s="109"/>
      <c r="Z63" s="109"/>
      <c r="AA63" s="109"/>
      <c r="AB63" s="109"/>
      <c r="AC63" s="109"/>
      <c r="AD63" s="109"/>
      <c r="AE63" s="109" t="s">
        <v>128</v>
      </c>
      <c r="AF63" s="109">
        <v>2</v>
      </c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</row>
    <row r="64" spans="1:60" outlineLevel="1">
      <c r="A64" s="110"/>
      <c r="B64" s="113"/>
      <c r="C64" s="127" t="s">
        <v>888</v>
      </c>
      <c r="D64" s="120"/>
      <c r="E64" s="483">
        <v>152.777777777778</v>
      </c>
      <c r="F64" s="121"/>
      <c r="G64" s="121"/>
      <c r="H64" s="121"/>
      <c r="I64" s="121"/>
      <c r="J64" s="121"/>
      <c r="K64" s="121"/>
      <c r="L64" s="121"/>
      <c r="M64" s="121"/>
      <c r="N64" s="115"/>
      <c r="O64" s="115"/>
      <c r="P64" s="115"/>
      <c r="Q64" s="115"/>
      <c r="R64" s="115"/>
      <c r="S64" s="115"/>
      <c r="T64" s="116"/>
      <c r="U64" s="115"/>
      <c r="V64" s="109"/>
      <c r="W64" s="109"/>
      <c r="X64" s="109"/>
      <c r="Y64" s="109"/>
      <c r="Z64" s="109"/>
      <c r="AA64" s="109"/>
      <c r="AB64" s="109"/>
      <c r="AC64" s="109"/>
      <c r="AD64" s="109"/>
      <c r="AE64" s="109" t="s">
        <v>128</v>
      </c>
      <c r="AF64" s="109">
        <v>2</v>
      </c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</row>
    <row r="65" spans="1:60" outlineLevel="1">
      <c r="A65" s="110"/>
      <c r="B65" s="113"/>
      <c r="C65" s="126" t="s">
        <v>141</v>
      </c>
      <c r="D65" s="120"/>
      <c r="E65" s="483"/>
      <c r="F65" s="121"/>
      <c r="G65" s="121"/>
      <c r="H65" s="121"/>
      <c r="I65" s="121"/>
      <c r="J65" s="121"/>
      <c r="K65" s="121"/>
      <c r="L65" s="121"/>
      <c r="M65" s="121"/>
      <c r="N65" s="115"/>
      <c r="O65" s="115"/>
      <c r="P65" s="115"/>
      <c r="Q65" s="115"/>
      <c r="R65" s="115"/>
      <c r="S65" s="115"/>
      <c r="T65" s="116"/>
      <c r="U65" s="115"/>
      <c r="V65" s="109"/>
      <c r="W65" s="109"/>
      <c r="X65" s="109"/>
      <c r="Y65" s="109"/>
      <c r="Z65" s="109"/>
      <c r="AA65" s="109"/>
      <c r="AB65" s="109"/>
      <c r="AC65" s="109"/>
      <c r="AD65" s="109"/>
      <c r="AE65" s="109" t="s">
        <v>128</v>
      </c>
      <c r="AF65" s="109">
        <v>0</v>
      </c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</row>
    <row r="66" spans="1:60" outlineLevel="1">
      <c r="A66" s="110"/>
      <c r="B66" s="113"/>
      <c r="C66" s="124" t="s">
        <v>889</v>
      </c>
      <c r="D66" s="117"/>
      <c r="E66" s="481">
        <v>13.77</v>
      </c>
      <c r="F66" s="121"/>
      <c r="G66" s="121"/>
      <c r="H66" s="121"/>
      <c r="I66" s="121"/>
      <c r="J66" s="121"/>
      <c r="K66" s="121"/>
      <c r="L66" s="121"/>
      <c r="M66" s="121"/>
      <c r="N66" s="115"/>
      <c r="O66" s="115"/>
      <c r="P66" s="115"/>
      <c r="Q66" s="115"/>
      <c r="R66" s="115"/>
      <c r="S66" s="115"/>
      <c r="T66" s="116"/>
      <c r="U66" s="115"/>
      <c r="V66" s="109"/>
      <c r="W66" s="109"/>
      <c r="X66" s="109"/>
      <c r="Y66" s="109"/>
      <c r="Z66" s="109"/>
      <c r="AA66" s="109"/>
      <c r="AB66" s="109"/>
      <c r="AC66" s="109"/>
      <c r="AD66" s="109"/>
      <c r="AE66" s="109" t="s">
        <v>128</v>
      </c>
      <c r="AF66" s="109">
        <v>0</v>
      </c>
      <c r="AG66" s="109"/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</row>
    <row r="67" spans="1:60" s="475" customFormat="1" outlineLevel="1">
      <c r="A67" s="466">
        <v>19</v>
      </c>
      <c r="B67" s="467" t="s">
        <v>890</v>
      </c>
      <c r="C67" s="468" t="s">
        <v>891</v>
      </c>
      <c r="D67" s="472" t="s">
        <v>145</v>
      </c>
      <c r="E67" s="479">
        <v>12.5</v>
      </c>
      <c r="F67" s="470"/>
      <c r="G67" s="471">
        <f>ROUND(E67*F67,2)</f>
        <v>0</v>
      </c>
      <c r="H67" s="471"/>
      <c r="I67" s="471">
        <f>ROUND(E67*H67,2)</f>
        <v>0</v>
      </c>
      <c r="J67" s="471"/>
      <c r="K67" s="471">
        <f>ROUND(E67*J67,2)</f>
        <v>0</v>
      </c>
      <c r="L67" s="471">
        <v>21</v>
      </c>
      <c r="M67" s="471">
        <f>G67*(1+L67/100)</f>
        <v>0</v>
      </c>
      <c r="N67" s="472">
        <v>0.22506999999999999</v>
      </c>
      <c r="O67" s="472">
        <f>ROUND(E67*N67,5)</f>
        <v>2.81338</v>
      </c>
      <c r="P67" s="472">
        <v>0</v>
      </c>
      <c r="Q67" s="472">
        <f>ROUND(E67*P67,5)</f>
        <v>0</v>
      </c>
      <c r="R67" s="472"/>
      <c r="S67" s="472"/>
      <c r="T67" s="473">
        <v>0.38800000000000001</v>
      </c>
      <c r="U67" s="472">
        <f>ROUND(E67*T67,2)</f>
        <v>4.8499999999999996</v>
      </c>
      <c r="V67" s="474"/>
      <c r="W67" s="474"/>
      <c r="X67" s="474"/>
      <c r="Y67" s="474"/>
      <c r="Z67" s="474"/>
      <c r="AA67" s="474"/>
      <c r="AB67" s="474"/>
      <c r="AC67" s="474"/>
      <c r="AD67" s="474"/>
      <c r="AE67" s="474" t="s">
        <v>123</v>
      </c>
      <c r="AF67" s="474"/>
      <c r="AG67" s="474"/>
      <c r="AH67" s="474"/>
      <c r="AI67" s="474"/>
      <c r="AJ67" s="474"/>
      <c r="AK67" s="474"/>
      <c r="AL67" s="474"/>
      <c r="AM67" s="474"/>
      <c r="AN67" s="474"/>
      <c r="AO67" s="474"/>
      <c r="AP67" s="474"/>
      <c r="AQ67" s="474"/>
      <c r="AR67" s="474"/>
      <c r="AS67" s="474"/>
      <c r="AT67" s="474"/>
      <c r="AU67" s="474"/>
      <c r="AV67" s="474"/>
      <c r="AW67" s="474"/>
      <c r="AX67" s="474"/>
      <c r="AY67" s="474"/>
      <c r="AZ67" s="474"/>
      <c r="BA67" s="474"/>
      <c r="BB67" s="474"/>
      <c r="BC67" s="474"/>
      <c r="BD67" s="474"/>
      <c r="BE67" s="474"/>
      <c r="BF67" s="474"/>
      <c r="BG67" s="474"/>
      <c r="BH67" s="474"/>
    </row>
    <row r="68" spans="1:60" outlineLevel="1">
      <c r="A68" s="110"/>
      <c r="B68" s="113"/>
      <c r="C68" s="350" t="s">
        <v>892</v>
      </c>
      <c r="D68" s="423"/>
      <c r="E68" s="424"/>
      <c r="F68" s="425"/>
      <c r="G68" s="426"/>
      <c r="H68" s="121"/>
      <c r="I68" s="121"/>
      <c r="J68" s="121"/>
      <c r="K68" s="121"/>
      <c r="L68" s="121"/>
      <c r="M68" s="121"/>
      <c r="N68" s="115"/>
      <c r="O68" s="115"/>
      <c r="P68" s="115"/>
      <c r="Q68" s="115"/>
      <c r="R68" s="115"/>
      <c r="S68" s="115"/>
      <c r="T68" s="116"/>
      <c r="U68" s="115"/>
      <c r="V68" s="109"/>
      <c r="W68" s="109"/>
      <c r="X68" s="109"/>
      <c r="Y68" s="109"/>
      <c r="Z68" s="109"/>
      <c r="AA68" s="109"/>
      <c r="AB68" s="109"/>
      <c r="AC68" s="109"/>
      <c r="AD68" s="109"/>
      <c r="AE68" s="109" t="s">
        <v>238</v>
      </c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12" t="str">
        <f>C68</f>
        <v>Úroveň plochy je nutné upravit tak aby nevznikal mezi dlažbou a vnitřní podlahou výškový rozdíl</v>
      </c>
      <c r="BB68" s="109"/>
      <c r="BC68" s="109"/>
      <c r="BD68" s="109"/>
      <c r="BE68" s="109"/>
      <c r="BF68" s="109"/>
      <c r="BG68" s="109"/>
      <c r="BH68" s="109"/>
    </row>
    <row r="69" spans="1:60" outlineLevel="1">
      <c r="A69" s="110"/>
      <c r="B69" s="113"/>
      <c r="C69" s="126" t="s">
        <v>138</v>
      </c>
      <c r="D69" s="120"/>
      <c r="E69" s="483"/>
      <c r="F69" s="121"/>
      <c r="G69" s="121"/>
      <c r="H69" s="121"/>
      <c r="I69" s="121"/>
      <c r="J69" s="121"/>
      <c r="K69" s="121"/>
      <c r="L69" s="121"/>
      <c r="M69" s="121"/>
      <c r="N69" s="115"/>
      <c r="O69" s="115"/>
      <c r="P69" s="115"/>
      <c r="Q69" s="115"/>
      <c r="R69" s="115"/>
      <c r="S69" s="115"/>
      <c r="T69" s="116"/>
      <c r="U69" s="115"/>
      <c r="V69" s="109"/>
      <c r="W69" s="109"/>
      <c r="X69" s="109"/>
      <c r="Y69" s="109"/>
      <c r="Z69" s="109"/>
      <c r="AA69" s="109"/>
      <c r="AB69" s="109"/>
      <c r="AC69" s="109"/>
      <c r="AD69" s="109"/>
      <c r="AE69" s="109" t="s">
        <v>128</v>
      </c>
      <c r="AF69" s="109">
        <v>2</v>
      </c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</row>
    <row r="70" spans="1:60" outlineLevel="1">
      <c r="A70" s="110"/>
      <c r="B70" s="113"/>
      <c r="C70" s="127" t="s">
        <v>893</v>
      </c>
      <c r="D70" s="120"/>
      <c r="E70" s="483">
        <v>12.4428495775404</v>
      </c>
      <c r="F70" s="121"/>
      <c r="G70" s="121"/>
      <c r="H70" s="121"/>
      <c r="I70" s="121"/>
      <c r="J70" s="121"/>
      <c r="K70" s="121"/>
      <c r="L70" s="121"/>
      <c r="M70" s="121"/>
      <c r="N70" s="115"/>
      <c r="O70" s="115"/>
      <c r="P70" s="115"/>
      <c r="Q70" s="115"/>
      <c r="R70" s="115"/>
      <c r="S70" s="115"/>
      <c r="T70" s="116"/>
      <c r="U70" s="115"/>
      <c r="V70" s="109"/>
      <c r="W70" s="109"/>
      <c r="X70" s="109"/>
      <c r="Y70" s="109"/>
      <c r="Z70" s="109"/>
      <c r="AA70" s="109"/>
      <c r="AB70" s="109"/>
      <c r="AC70" s="109"/>
      <c r="AD70" s="109"/>
      <c r="AE70" s="109" t="s">
        <v>128</v>
      </c>
      <c r="AF70" s="109">
        <v>2</v>
      </c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</row>
    <row r="71" spans="1:60" outlineLevel="1">
      <c r="A71" s="110"/>
      <c r="B71" s="113"/>
      <c r="C71" s="126" t="s">
        <v>141</v>
      </c>
      <c r="D71" s="120"/>
      <c r="E71" s="483"/>
      <c r="F71" s="121"/>
      <c r="G71" s="121"/>
      <c r="H71" s="121"/>
      <c r="I71" s="121"/>
      <c r="J71" s="121"/>
      <c r="K71" s="121"/>
      <c r="L71" s="121"/>
      <c r="M71" s="121"/>
      <c r="N71" s="115"/>
      <c r="O71" s="115"/>
      <c r="P71" s="115"/>
      <c r="Q71" s="115"/>
      <c r="R71" s="115"/>
      <c r="S71" s="115"/>
      <c r="T71" s="116"/>
      <c r="U71" s="115"/>
      <c r="V71" s="109"/>
      <c r="W71" s="109"/>
      <c r="X71" s="109"/>
      <c r="Y71" s="109"/>
      <c r="Z71" s="109"/>
      <c r="AA71" s="109"/>
      <c r="AB71" s="109"/>
      <c r="AC71" s="109"/>
      <c r="AD71" s="109"/>
      <c r="AE71" s="109" t="s">
        <v>128</v>
      </c>
      <c r="AF71" s="109">
        <v>0</v>
      </c>
      <c r="AG71" s="109"/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</row>
    <row r="72" spans="1:60" outlineLevel="1">
      <c r="A72" s="110"/>
      <c r="B72" s="113"/>
      <c r="C72" s="124" t="s">
        <v>894</v>
      </c>
      <c r="D72" s="117"/>
      <c r="E72" s="481">
        <v>12.5</v>
      </c>
      <c r="F72" s="121"/>
      <c r="G72" s="121"/>
      <c r="H72" s="121"/>
      <c r="I72" s="121"/>
      <c r="J72" s="121"/>
      <c r="K72" s="121"/>
      <c r="L72" s="121"/>
      <c r="M72" s="121"/>
      <c r="N72" s="115"/>
      <c r="O72" s="115"/>
      <c r="P72" s="115"/>
      <c r="Q72" s="115"/>
      <c r="R72" s="115"/>
      <c r="S72" s="115"/>
      <c r="T72" s="116"/>
      <c r="U72" s="115"/>
      <c r="V72" s="109"/>
      <c r="W72" s="109"/>
      <c r="X72" s="109"/>
      <c r="Y72" s="109"/>
      <c r="Z72" s="109"/>
      <c r="AA72" s="109"/>
      <c r="AB72" s="109"/>
      <c r="AC72" s="109"/>
      <c r="AD72" s="109"/>
      <c r="AE72" s="109" t="s">
        <v>128</v>
      </c>
      <c r="AF72" s="109">
        <v>0</v>
      </c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</row>
    <row r="73" spans="1:60" outlineLevel="1">
      <c r="A73" s="110">
        <v>20</v>
      </c>
      <c r="B73" s="113" t="s">
        <v>895</v>
      </c>
      <c r="C73" s="123" t="s">
        <v>896</v>
      </c>
      <c r="D73" s="115" t="s">
        <v>166</v>
      </c>
      <c r="E73" s="480">
        <v>4</v>
      </c>
      <c r="F73" s="387"/>
      <c r="G73" s="121">
        <f>ROUND(E73*F73,2)</f>
        <v>0</v>
      </c>
      <c r="H73" s="121"/>
      <c r="I73" s="121">
        <f>ROUND(E73*H73,2)</f>
        <v>0</v>
      </c>
      <c r="J73" s="121"/>
      <c r="K73" s="121">
        <f>ROUND(E73*J73,2)</f>
        <v>0</v>
      </c>
      <c r="L73" s="121">
        <v>21</v>
      </c>
      <c r="M73" s="121">
        <f>G73*(1+L73/100)</f>
        <v>0</v>
      </c>
      <c r="N73" s="115">
        <v>0</v>
      </c>
      <c r="O73" s="115">
        <f>ROUND(E73*N73,5)</f>
        <v>0</v>
      </c>
      <c r="P73" s="115">
        <v>0</v>
      </c>
      <c r="Q73" s="115">
        <f>ROUND(E73*P73,5)</f>
        <v>0</v>
      </c>
      <c r="R73" s="115"/>
      <c r="S73" s="115"/>
      <c r="T73" s="116">
        <v>0.39</v>
      </c>
      <c r="U73" s="115">
        <f>ROUND(E73*T73,2)</f>
        <v>1.56</v>
      </c>
      <c r="V73" s="109"/>
      <c r="W73" s="109"/>
      <c r="X73" s="109"/>
      <c r="Y73" s="109"/>
      <c r="Z73" s="109"/>
      <c r="AA73" s="109"/>
      <c r="AB73" s="109"/>
      <c r="AC73" s="109"/>
      <c r="AD73" s="109"/>
      <c r="AE73" s="109" t="s">
        <v>123</v>
      </c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</row>
    <row r="74" spans="1:60" s="475" customFormat="1">
      <c r="A74" s="487" t="s">
        <v>119</v>
      </c>
      <c r="B74" s="488" t="s">
        <v>62</v>
      </c>
      <c r="C74" s="489" t="s">
        <v>63</v>
      </c>
      <c r="D74" s="490"/>
      <c r="E74" s="491"/>
      <c r="F74" s="492"/>
      <c r="G74" s="492">
        <f>SUMIF(AE75:AE96,"&lt;&gt;NOR",G75:G96)</f>
        <v>0</v>
      </c>
      <c r="H74" s="492"/>
      <c r="I74" s="492">
        <f>SUM(I75:I96)</f>
        <v>0</v>
      </c>
      <c r="J74" s="492"/>
      <c r="K74" s="492">
        <f>SUM(K75:K96)</f>
        <v>0</v>
      </c>
      <c r="L74" s="492"/>
      <c r="M74" s="492">
        <f>SUM(M75:M96)</f>
        <v>0</v>
      </c>
      <c r="N74" s="490"/>
      <c r="O74" s="490">
        <f>SUM(O75:O96)</f>
        <v>0.57785999999999993</v>
      </c>
      <c r="P74" s="490"/>
      <c r="Q74" s="490">
        <f>SUM(Q75:Q96)</f>
        <v>0</v>
      </c>
      <c r="R74" s="490"/>
      <c r="S74" s="490"/>
      <c r="T74" s="493"/>
      <c r="U74" s="490">
        <f>SUM(U75:U96)</f>
        <v>15.500000000000002</v>
      </c>
      <c r="AE74" s="475" t="s">
        <v>120</v>
      </c>
    </row>
    <row r="75" spans="1:60" s="475" customFormat="1" outlineLevel="1">
      <c r="A75" s="466">
        <v>21</v>
      </c>
      <c r="B75" s="467" t="s">
        <v>188</v>
      </c>
      <c r="C75" s="468" t="s">
        <v>189</v>
      </c>
      <c r="D75" s="472" t="s">
        <v>145</v>
      </c>
      <c r="E75" s="479">
        <v>3</v>
      </c>
      <c r="F75" s="470"/>
      <c r="G75" s="471">
        <f>ROUND(E75*F75,2)</f>
        <v>0</v>
      </c>
      <c r="H75" s="471"/>
      <c r="I75" s="471">
        <f>ROUND(E75*H75,2)</f>
        <v>0</v>
      </c>
      <c r="J75" s="471"/>
      <c r="K75" s="471">
        <f>ROUND(E75*J75,2)</f>
        <v>0</v>
      </c>
      <c r="L75" s="471">
        <v>21</v>
      </c>
      <c r="M75" s="471">
        <f>G75*(1+L75/100)</f>
        <v>0</v>
      </c>
      <c r="N75" s="472">
        <v>4.7660000000000001E-2</v>
      </c>
      <c r="O75" s="472">
        <f>ROUND(E75*N75,5)</f>
        <v>0.14298</v>
      </c>
      <c r="P75" s="472">
        <v>0</v>
      </c>
      <c r="Q75" s="472">
        <f>ROUND(E75*P75,5)</f>
        <v>0</v>
      </c>
      <c r="R75" s="472"/>
      <c r="S75" s="472"/>
      <c r="T75" s="473">
        <v>0.84</v>
      </c>
      <c r="U75" s="472">
        <f>ROUND(E75*T75,2)</f>
        <v>2.52</v>
      </c>
      <c r="V75" s="474"/>
      <c r="W75" s="474"/>
      <c r="X75" s="474"/>
      <c r="Y75" s="474"/>
      <c r="Z75" s="474"/>
      <c r="AA75" s="474"/>
      <c r="AB75" s="474"/>
      <c r="AC75" s="474"/>
      <c r="AD75" s="474"/>
      <c r="AE75" s="474" t="s">
        <v>123</v>
      </c>
      <c r="AF75" s="474"/>
      <c r="AG75" s="474"/>
      <c r="AH75" s="474"/>
      <c r="AI75" s="474"/>
      <c r="AJ75" s="474"/>
      <c r="AK75" s="474"/>
      <c r="AL75" s="474"/>
      <c r="AM75" s="474"/>
      <c r="AN75" s="474"/>
      <c r="AO75" s="474"/>
      <c r="AP75" s="474"/>
      <c r="AQ75" s="474"/>
      <c r="AR75" s="474"/>
      <c r="AS75" s="474"/>
      <c r="AT75" s="474"/>
      <c r="AU75" s="474"/>
      <c r="AV75" s="474"/>
      <c r="AW75" s="474"/>
      <c r="AX75" s="474"/>
      <c r="AY75" s="474"/>
      <c r="AZ75" s="474"/>
      <c r="BA75" s="474"/>
      <c r="BB75" s="474"/>
      <c r="BC75" s="474"/>
      <c r="BD75" s="474"/>
      <c r="BE75" s="474"/>
      <c r="BF75" s="474"/>
      <c r="BG75" s="474"/>
      <c r="BH75" s="474"/>
    </row>
    <row r="76" spans="1:60" outlineLevel="1">
      <c r="A76" s="110"/>
      <c r="B76" s="113"/>
      <c r="C76" s="126" t="s">
        <v>138</v>
      </c>
      <c r="D76" s="120"/>
      <c r="E76" s="483"/>
      <c r="F76" s="121"/>
      <c r="G76" s="121"/>
      <c r="H76" s="121"/>
      <c r="I76" s="121"/>
      <c r="J76" s="121"/>
      <c r="K76" s="121"/>
      <c r="L76" s="121"/>
      <c r="M76" s="121"/>
      <c r="N76" s="115"/>
      <c r="O76" s="115"/>
      <c r="P76" s="115"/>
      <c r="Q76" s="115"/>
      <c r="R76" s="115"/>
      <c r="S76" s="115"/>
      <c r="T76" s="116"/>
      <c r="U76" s="115"/>
      <c r="V76" s="109"/>
      <c r="W76" s="109"/>
      <c r="X76" s="109"/>
      <c r="Y76" s="109"/>
      <c r="Z76" s="109"/>
      <c r="AA76" s="109"/>
      <c r="AB76" s="109"/>
      <c r="AC76" s="109"/>
      <c r="AD76" s="109"/>
      <c r="AE76" s="109" t="s">
        <v>128</v>
      </c>
      <c r="AF76" s="109">
        <v>2</v>
      </c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</row>
    <row r="77" spans="1:60" outlineLevel="1">
      <c r="A77" s="110"/>
      <c r="B77" s="113"/>
      <c r="C77" s="127" t="s">
        <v>190</v>
      </c>
      <c r="D77" s="120"/>
      <c r="E77" s="483">
        <v>3</v>
      </c>
      <c r="F77" s="121"/>
      <c r="G77" s="121"/>
      <c r="H77" s="121"/>
      <c r="I77" s="121"/>
      <c r="J77" s="121"/>
      <c r="K77" s="121"/>
      <c r="L77" s="121"/>
      <c r="M77" s="121"/>
      <c r="N77" s="115"/>
      <c r="O77" s="115"/>
      <c r="P77" s="115"/>
      <c r="Q77" s="115"/>
      <c r="R77" s="115"/>
      <c r="S77" s="115"/>
      <c r="T77" s="116"/>
      <c r="U77" s="115"/>
      <c r="V77" s="109"/>
      <c r="W77" s="109"/>
      <c r="X77" s="109"/>
      <c r="Y77" s="109"/>
      <c r="Z77" s="109"/>
      <c r="AA77" s="109"/>
      <c r="AB77" s="109"/>
      <c r="AC77" s="109"/>
      <c r="AD77" s="109"/>
      <c r="AE77" s="109" t="s">
        <v>128</v>
      </c>
      <c r="AF77" s="109">
        <v>2</v>
      </c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</row>
    <row r="78" spans="1:60" outlineLevel="1">
      <c r="A78" s="110"/>
      <c r="B78" s="113"/>
      <c r="C78" s="126" t="s">
        <v>141</v>
      </c>
      <c r="D78" s="120"/>
      <c r="E78" s="483"/>
      <c r="F78" s="121"/>
      <c r="G78" s="121"/>
      <c r="H78" s="121"/>
      <c r="I78" s="121"/>
      <c r="J78" s="121"/>
      <c r="K78" s="121"/>
      <c r="L78" s="121"/>
      <c r="M78" s="121"/>
      <c r="N78" s="115"/>
      <c r="O78" s="115"/>
      <c r="P78" s="115"/>
      <c r="Q78" s="115"/>
      <c r="R78" s="115"/>
      <c r="S78" s="115"/>
      <c r="T78" s="116"/>
      <c r="U78" s="115"/>
      <c r="V78" s="109"/>
      <c r="W78" s="109"/>
      <c r="X78" s="109"/>
      <c r="Y78" s="109"/>
      <c r="Z78" s="109"/>
      <c r="AA78" s="109"/>
      <c r="AB78" s="109"/>
      <c r="AC78" s="109"/>
      <c r="AD78" s="109"/>
      <c r="AE78" s="109" t="s">
        <v>128</v>
      </c>
      <c r="AF78" s="109">
        <v>0</v>
      </c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</row>
    <row r="79" spans="1:60" outlineLevel="1">
      <c r="A79" s="110"/>
      <c r="B79" s="113"/>
      <c r="C79" s="124" t="s">
        <v>60</v>
      </c>
      <c r="D79" s="117"/>
      <c r="E79" s="481">
        <v>3</v>
      </c>
      <c r="F79" s="121"/>
      <c r="G79" s="121"/>
      <c r="H79" s="121"/>
      <c r="I79" s="121"/>
      <c r="J79" s="121"/>
      <c r="K79" s="121"/>
      <c r="L79" s="121"/>
      <c r="M79" s="121"/>
      <c r="N79" s="115"/>
      <c r="O79" s="115"/>
      <c r="P79" s="115"/>
      <c r="Q79" s="115"/>
      <c r="R79" s="115"/>
      <c r="S79" s="115"/>
      <c r="T79" s="116"/>
      <c r="U79" s="115"/>
      <c r="V79" s="109"/>
      <c r="W79" s="109"/>
      <c r="X79" s="109"/>
      <c r="Y79" s="109"/>
      <c r="Z79" s="109"/>
      <c r="AA79" s="109"/>
      <c r="AB79" s="109"/>
      <c r="AC79" s="109"/>
      <c r="AD79" s="109"/>
      <c r="AE79" s="109" t="s">
        <v>128</v>
      </c>
      <c r="AF79" s="109">
        <v>0</v>
      </c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</row>
    <row r="80" spans="1:60" s="475" customFormat="1" ht="20.399999999999999" outlineLevel="1">
      <c r="A80" s="466">
        <v>22</v>
      </c>
      <c r="B80" s="467" t="s">
        <v>191</v>
      </c>
      <c r="C80" s="468" t="s">
        <v>192</v>
      </c>
      <c r="D80" s="472" t="s">
        <v>145</v>
      </c>
      <c r="E80" s="479">
        <v>1</v>
      </c>
      <c r="F80" s="470"/>
      <c r="G80" s="471">
        <f>ROUND(E80*F80,2)</f>
        <v>0</v>
      </c>
      <c r="H80" s="471"/>
      <c r="I80" s="471">
        <f>ROUND(E80*H80,2)</f>
        <v>0</v>
      </c>
      <c r="J80" s="471"/>
      <c r="K80" s="471">
        <f>ROUND(E80*J80,2)</f>
        <v>0</v>
      </c>
      <c r="L80" s="471">
        <v>21</v>
      </c>
      <c r="M80" s="471">
        <f>G80*(1+L80/100)</f>
        <v>0</v>
      </c>
      <c r="N80" s="472">
        <v>0.15039</v>
      </c>
      <c r="O80" s="472">
        <f>ROUND(E80*N80,5)</f>
        <v>0.15039</v>
      </c>
      <c r="P80" s="472">
        <v>0</v>
      </c>
      <c r="Q80" s="472">
        <f>ROUND(E80*P80,5)</f>
        <v>0</v>
      </c>
      <c r="R80" s="472"/>
      <c r="S80" s="472"/>
      <c r="T80" s="473">
        <v>2.0999599999999998</v>
      </c>
      <c r="U80" s="472">
        <f>ROUND(E80*T80,2)</f>
        <v>2.1</v>
      </c>
      <c r="V80" s="474"/>
      <c r="W80" s="474"/>
      <c r="X80" s="474"/>
      <c r="Y80" s="474"/>
      <c r="Z80" s="474"/>
      <c r="AA80" s="474"/>
      <c r="AB80" s="474"/>
      <c r="AC80" s="474"/>
      <c r="AD80" s="474"/>
      <c r="AE80" s="474" t="s">
        <v>178</v>
      </c>
      <c r="AF80" s="474"/>
      <c r="AG80" s="474"/>
      <c r="AH80" s="474"/>
      <c r="AI80" s="474"/>
      <c r="AJ80" s="474"/>
      <c r="AK80" s="474"/>
      <c r="AL80" s="474"/>
      <c r="AM80" s="474"/>
      <c r="AN80" s="474"/>
      <c r="AO80" s="474"/>
      <c r="AP80" s="474"/>
      <c r="AQ80" s="474"/>
      <c r="AR80" s="474"/>
      <c r="AS80" s="474"/>
      <c r="AT80" s="474"/>
      <c r="AU80" s="474"/>
      <c r="AV80" s="474"/>
      <c r="AW80" s="474"/>
      <c r="AX80" s="474"/>
      <c r="AY80" s="474"/>
      <c r="AZ80" s="474"/>
      <c r="BA80" s="474"/>
      <c r="BB80" s="474"/>
      <c r="BC80" s="474"/>
      <c r="BD80" s="474"/>
      <c r="BE80" s="474"/>
      <c r="BF80" s="474"/>
      <c r="BG80" s="474"/>
      <c r="BH80" s="474"/>
    </row>
    <row r="81" spans="1:60" s="475" customFormat="1" outlineLevel="1">
      <c r="A81" s="466">
        <v>23</v>
      </c>
      <c r="B81" s="467" t="s">
        <v>193</v>
      </c>
      <c r="C81" s="468" t="s">
        <v>194</v>
      </c>
      <c r="D81" s="472" t="s">
        <v>145</v>
      </c>
      <c r="E81" s="479">
        <v>3.52</v>
      </c>
      <c r="F81" s="470"/>
      <c r="G81" s="471">
        <f>ROUND(E81*F81,2)</f>
        <v>0</v>
      </c>
      <c r="H81" s="471"/>
      <c r="I81" s="471">
        <f>ROUND(E81*H81,2)</f>
        <v>0</v>
      </c>
      <c r="J81" s="471"/>
      <c r="K81" s="471">
        <f>ROUND(E81*J81,2)</f>
        <v>0</v>
      </c>
      <c r="L81" s="471">
        <v>21</v>
      </c>
      <c r="M81" s="471">
        <f>G81*(1+L81/100)</f>
        <v>0</v>
      </c>
      <c r="N81" s="472">
        <v>4.4139999999999999E-2</v>
      </c>
      <c r="O81" s="472">
        <f>ROUND(E81*N81,5)</f>
        <v>0.15537000000000001</v>
      </c>
      <c r="P81" s="472">
        <v>0</v>
      </c>
      <c r="Q81" s="472">
        <f>ROUND(E81*P81,5)</f>
        <v>0</v>
      </c>
      <c r="R81" s="472"/>
      <c r="S81" s="472"/>
      <c r="T81" s="473">
        <v>0.6</v>
      </c>
      <c r="U81" s="472">
        <f>ROUND(E81*T81,2)</f>
        <v>2.11</v>
      </c>
      <c r="V81" s="474"/>
      <c r="W81" s="474"/>
      <c r="X81" s="474"/>
      <c r="Y81" s="474"/>
      <c r="Z81" s="474"/>
      <c r="AA81" s="474"/>
      <c r="AB81" s="474"/>
      <c r="AC81" s="474"/>
      <c r="AD81" s="474"/>
      <c r="AE81" s="474" t="s">
        <v>123</v>
      </c>
      <c r="AF81" s="474"/>
      <c r="AG81" s="474"/>
      <c r="AH81" s="474"/>
      <c r="AI81" s="474"/>
      <c r="AJ81" s="474"/>
      <c r="AK81" s="474"/>
      <c r="AL81" s="474"/>
      <c r="AM81" s="474"/>
      <c r="AN81" s="474"/>
      <c r="AO81" s="474"/>
      <c r="AP81" s="474"/>
      <c r="AQ81" s="474"/>
      <c r="AR81" s="474"/>
      <c r="AS81" s="474"/>
      <c r="AT81" s="474"/>
      <c r="AU81" s="474"/>
      <c r="AV81" s="474"/>
      <c r="AW81" s="474"/>
      <c r="AX81" s="474"/>
      <c r="AY81" s="474"/>
      <c r="AZ81" s="474"/>
      <c r="BA81" s="474"/>
      <c r="BB81" s="474"/>
      <c r="BC81" s="474"/>
      <c r="BD81" s="474"/>
      <c r="BE81" s="474"/>
      <c r="BF81" s="474"/>
      <c r="BG81" s="474"/>
      <c r="BH81" s="474"/>
    </row>
    <row r="82" spans="1:60" outlineLevel="1">
      <c r="A82" s="110"/>
      <c r="B82" s="113"/>
      <c r="C82" s="126" t="s">
        <v>138</v>
      </c>
      <c r="D82" s="120"/>
      <c r="E82" s="483"/>
      <c r="F82" s="121"/>
      <c r="G82" s="121"/>
      <c r="H82" s="121"/>
      <c r="I82" s="121"/>
      <c r="J82" s="121"/>
      <c r="K82" s="121"/>
      <c r="L82" s="121"/>
      <c r="M82" s="121"/>
      <c r="N82" s="115"/>
      <c r="O82" s="115"/>
      <c r="P82" s="115"/>
      <c r="Q82" s="115"/>
      <c r="R82" s="115"/>
      <c r="S82" s="115"/>
      <c r="T82" s="116"/>
      <c r="U82" s="115"/>
      <c r="V82" s="109"/>
      <c r="W82" s="109"/>
      <c r="X82" s="109"/>
      <c r="Y82" s="109"/>
      <c r="Z82" s="109"/>
      <c r="AA82" s="109"/>
      <c r="AB82" s="109"/>
      <c r="AC82" s="109"/>
      <c r="AD82" s="109"/>
      <c r="AE82" s="109" t="s">
        <v>128</v>
      </c>
      <c r="AF82" s="109">
        <v>2</v>
      </c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</row>
    <row r="83" spans="1:60" outlineLevel="1">
      <c r="A83" s="110"/>
      <c r="B83" s="113"/>
      <c r="C83" s="127" t="s">
        <v>195</v>
      </c>
      <c r="D83" s="120"/>
      <c r="E83" s="483">
        <v>3.52</v>
      </c>
      <c r="F83" s="121"/>
      <c r="G83" s="121"/>
      <c r="H83" s="121"/>
      <c r="I83" s="121"/>
      <c r="J83" s="121"/>
      <c r="K83" s="121"/>
      <c r="L83" s="121"/>
      <c r="M83" s="121"/>
      <c r="N83" s="115"/>
      <c r="O83" s="115"/>
      <c r="P83" s="115"/>
      <c r="Q83" s="115"/>
      <c r="R83" s="115"/>
      <c r="S83" s="115"/>
      <c r="T83" s="116"/>
      <c r="U83" s="115"/>
      <c r="V83" s="109"/>
      <c r="W83" s="109"/>
      <c r="X83" s="109"/>
      <c r="Y83" s="109"/>
      <c r="Z83" s="109"/>
      <c r="AA83" s="109"/>
      <c r="AB83" s="109"/>
      <c r="AC83" s="109"/>
      <c r="AD83" s="109"/>
      <c r="AE83" s="109" t="s">
        <v>128</v>
      </c>
      <c r="AF83" s="109">
        <v>2</v>
      </c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</row>
    <row r="84" spans="1:60" outlineLevel="1">
      <c r="A84" s="110"/>
      <c r="B84" s="113"/>
      <c r="C84" s="126" t="s">
        <v>141</v>
      </c>
      <c r="D84" s="120"/>
      <c r="E84" s="483"/>
      <c r="F84" s="121"/>
      <c r="G84" s="121"/>
      <c r="H84" s="121"/>
      <c r="I84" s="121"/>
      <c r="J84" s="121"/>
      <c r="K84" s="121"/>
      <c r="L84" s="121"/>
      <c r="M84" s="121"/>
      <c r="N84" s="115"/>
      <c r="O84" s="115"/>
      <c r="P84" s="115"/>
      <c r="Q84" s="115"/>
      <c r="R84" s="115"/>
      <c r="S84" s="115"/>
      <c r="T84" s="116"/>
      <c r="U84" s="115"/>
      <c r="V84" s="109"/>
      <c r="W84" s="109"/>
      <c r="X84" s="109"/>
      <c r="Y84" s="109"/>
      <c r="Z84" s="109"/>
      <c r="AA84" s="109"/>
      <c r="AB84" s="109"/>
      <c r="AC84" s="109"/>
      <c r="AD84" s="109"/>
      <c r="AE84" s="109" t="s">
        <v>128</v>
      </c>
      <c r="AF84" s="109">
        <v>0</v>
      </c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</row>
    <row r="85" spans="1:60" outlineLevel="1">
      <c r="A85" s="110"/>
      <c r="B85" s="113"/>
      <c r="C85" s="124" t="s">
        <v>187</v>
      </c>
      <c r="D85" s="117"/>
      <c r="E85" s="481">
        <v>3.52</v>
      </c>
      <c r="F85" s="121"/>
      <c r="G85" s="121"/>
      <c r="H85" s="121"/>
      <c r="I85" s="121"/>
      <c r="J85" s="121"/>
      <c r="K85" s="121"/>
      <c r="L85" s="121"/>
      <c r="M85" s="121"/>
      <c r="N85" s="115"/>
      <c r="O85" s="115"/>
      <c r="P85" s="115"/>
      <c r="Q85" s="115"/>
      <c r="R85" s="115"/>
      <c r="S85" s="115"/>
      <c r="T85" s="116"/>
      <c r="U85" s="115"/>
      <c r="V85" s="109"/>
      <c r="W85" s="109"/>
      <c r="X85" s="109"/>
      <c r="Y85" s="109"/>
      <c r="Z85" s="109"/>
      <c r="AA85" s="109"/>
      <c r="AB85" s="109"/>
      <c r="AC85" s="109"/>
      <c r="AD85" s="109"/>
      <c r="AE85" s="109" t="s">
        <v>128</v>
      </c>
      <c r="AF85" s="109">
        <v>0</v>
      </c>
      <c r="AG85" s="109"/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</row>
    <row r="86" spans="1:60" s="475" customFormat="1" ht="20.399999999999999" outlineLevel="1">
      <c r="A86" s="466">
        <v>24</v>
      </c>
      <c r="B86" s="467" t="s">
        <v>196</v>
      </c>
      <c r="C86" s="468" t="s">
        <v>197</v>
      </c>
      <c r="D86" s="472" t="s">
        <v>145</v>
      </c>
      <c r="E86" s="479">
        <v>20.67</v>
      </c>
      <c r="F86" s="470"/>
      <c r="G86" s="471">
        <f>ROUND(E86*F86,2)</f>
        <v>0</v>
      </c>
      <c r="H86" s="471"/>
      <c r="I86" s="471">
        <f>ROUND(E86*H86,2)</f>
        <v>0</v>
      </c>
      <c r="J86" s="471"/>
      <c r="K86" s="471">
        <f>ROUND(E86*J86,2)</f>
        <v>0</v>
      </c>
      <c r="L86" s="471">
        <v>21</v>
      </c>
      <c r="M86" s="471">
        <f>G86*(1+L86/100)</f>
        <v>0</v>
      </c>
      <c r="N86" s="472">
        <v>4.8900000000000002E-3</v>
      </c>
      <c r="O86" s="472">
        <f>ROUND(E86*N86,5)</f>
        <v>0.10108</v>
      </c>
      <c r="P86" s="472">
        <v>0</v>
      </c>
      <c r="Q86" s="472">
        <f>ROUND(E86*P86,5)</f>
        <v>0</v>
      </c>
      <c r="R86" s="472"/>
      <c r="S86" s="472"/>
      <c r="T86" s="473">
        <v>0.36</v>
      </c>
      <c r="U86" s="472">
        <f>ROUND(E86*T86,2)</f>
        <v>7.44</v>
      </c>
      <c r="V86" s="474"/>
      <c r="W86" s="474"/>
      <c r="X86" s="474"/>
      <c r="Y86" s="474"/>
      <c r="Z86" s="474"/>
      <c r="AA86" s="474"/>
      <c r="AB86" s="474"/>
      <c r="AC86" s="474"/>
      <c r="AD86" s="474"/>
      <c r="AE86" s="474" t="s">
        <v>123</v>
      </c>
      <c r="AF86" s="474"/>
      <c r="AG86" s="474"/>
      <c r="AH86" s="474"/>
      <c r="AI86" s="474"/>
      <c r="AJ86" s="474"/>
      <c r="AK86" s="474"/>
      <c r="AL86" s="474"/>
      <c r="AM86" s="474"/>
      <c r="AN86" s="474"/>
      <c r="AO86" s="474"/>
      <c r="AP86" s="474"/>
      <c r="AQ86" s="474"/>
      <c r="AR86" s="474"/>
      <c r="AS86" s="474"/>
      <c r="AT86" s="474"/>
      <c r="AU86" s="474"/>
      <c r="AV86" s="474"/>
      <c r="AW86" s="474"/>
      <c r="AX86" s="474"/>
      <c r="AY86" s="474"/>
      <c r="AZ86" s="474"/>
      <c r="BA86" s="474"/>
      <c r="BB86" s="474"/>
      <c r="BC86" s="474"/>
      <c r="BD86" s="474"/>
      <c r="BE86" s="474"/>
      <c r="BF86" s="474"/>
      <c r="BG86" s="474"/>
      <c r="BH86" s="474"/>
    </row>
    <row r="87" spans="1:60" outlineLevel="1">
      <c r="A87" s="110"/>
      <c r="B87" s="113"/>
      <c r="C87" s="126" t="s">
        <v>138</v>
      </c>
      <c r="D87" s="120"/>
      <c r="E87" s="483"/>
      <c r="F87" s="121"/>
      <c r="G87" s="121"/>
      <c r="H87" s="121"/>
      <c r="I87" s="121"/>
      <c r="J87" s="121"/>
      <c r="K87" s="121"/>
      <c r="L87" s="121"/>
      <c r="M87" s="121"/>
      <c r="N87" s="115"/>
      <c r="O87" s="115"/>
      <c r="P87" s="115"/>
      <c r="Q87" s="115"/>
      <c r="R87" s="115"/>
      <c r="S87" s="115"/>
      <c r="T87" s="116"/>
      <c r="U87" s="115"/>
      <c r="V87" s="109"/>
      <c r="W87" s="109"/>
      <c r="X87" s="109"/>
      <c r="Y87" s="109"/>
      <c r="Z87" s="109"/>
      <c r="AA87" s="109"/>
      <c r="AB87" s="109"/>
      <c r="AC87" s="109"/>
      <c r="AD87" s="109"/>
      <c r="AE87" s="109" t="s">
        <v>128</v>
      </c>
      <c r="AF87" s="109">
        <v>2</v>
      </c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</row>
    <row r="88" spans="1:60" outlineLevel="1">
      <c r="A88" s="110"/>
      <c r="B88" s="113"/>
      <c r="C88" s="127" t="s">
        <v>198</v>
      </c>
      <c r="D88" s="120"/>
      <c r="E88" s="483">
        <v>20.664999999999999</v>
      </c>
      <c r="F88" s="121"/>
      <c r="G88" s="121"/>
      <c r="H88" s="121"/>
      <c r="I88" s="121"/>
      <c r="J88" s="121"/>
      <c r="K88" s="121"/>
      <c r="L88" s="121"/>
      <c r="M88" s="121"/>
      <c r="N88" s="115"/>
      <c r="O88" s="115"/>
      <c r="P88" s="115"/>
      <c r="Q88" s="115"/>
      <c r="R88" s="115"/>
      <c r="S88" s="115"/>
      <c r="T88" s="116"/>
      <c r="U88" s="115"/>
      <c r="V88" s="109"/>
      <c r="W88" s="109"/>
      <c r="X88" s="109"/>
      <c r="Y88" s="109"/>
      <c r="Z88" s="109"/>
      <c r="AA88" s="109"/>
      <c r="AB88" s="109"/>
      <c r="AC88" s="109"/>
      <c r="AD88" s="109"/>
      <c r="AE88" s="109" t="s">
        <v>128</v>
      </c>
      <c r="AF88" s="109">
        <v>2</v>
      </c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</row>
    <row r="89" spans="1:60" outlineLevel="1">
      <c r="A89" s="110"/>
      <c r="B89" s="113"/>
      <c r="C89" s="126" t="s">
        <v>141</v>
      </c>
      <c r="D89" s="120"/>
      <c r="E89" s="483"/>
      <c r="F89" s="121"/>
      <c r="G89" s="121"/>
      <c r="H89" s="121"/>
      <c r="I89" s="121"/>
      <c r="J89" s="121"/>
      <c r="K89" s="121"/>
      <c r="L89" s="121"/>
      <c r="M89" s="121"/>
      <c r="N89" s="115"/>
      <c r="O89" s="115"/>
      <c r="P89" s="115"/>
      <c r="Q89" s="115"/>
      <c r="R89" s="115"/>
      <c r="S89" s="115"/>
      <c r="T89" s="116"/>
      <c r="U89" s="115"/>
      <c r="V89" s="109"/>
      <c r="W89" s="109"/>
      <c r="X89" s="109"/>
      <c r="Y89" s="109"/>
      <c r="Z89" s="109"/>
      <c r="AA89" s="109"/>
      <c r="AB89" s="109"/>
      <c r="AC89" s="109"/>
      <c r="AD89" s="109"/>
      <c r="AE89" s="109" t="s">
        <v>128</v>
      </c>
      <c r="AF89" s="109">
        <v>0</v>
      </c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</row>
    <row r="90" spans="1:60" outlineLevel="1">
      <c r="A90" s="110"/>
      <c r="B90" s="113"/>
      <c r="C90" s="124" t="s">
        <v>199</v>
      </c>
      <c r="D90" s="117"/>
      <c r="E90" s="481">
        <v>20.67</v>
      </c>
      <c r="F90" s="121"/>
      <c r="G90" s="121"/>
      <c r="H90" s="121"/>
      <c r="I90" s="121"/>
      <c r="J90" s="121"/>
      <c r="K90" s="121"/>
      <c r="L90" s="121"/>
      <c r="M90" s="121"/>
      <c r="N90" s="115"/>
      <c r="O90" s="115"/>
      <c r="P90" s="115"/>
      <c r="Q90" s="115"/>
      <c r="R90" s="115"/>
      <c r="S90" s="115"/>
      <c r="T90" s="116"/>
      <c r="U90" s="115"/>
      <c r="V90" s="109"/>
      <c r="W90" s="109"/>
      <c r="X90" s="109"/>
      <c r="Y90" s="109"/>
      <c r="Z90" s="109"/>
      <c r="AA90" s="109"/>
      <c r="AB90" s="109"/>
      <c r="AC90" s="109"/>
      <c r="AD90" s="109"/>
      <c r="AE90" s="109" t="s">
        <v>128</v>
      </c>
      <c r="AF90" s="109">
        <v>0</v>
      </c>
      <c r="AG90" s="109"/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</row>
    <row r="91" spans="1:60" s="475" customFormat="1" ht="20.399999999999999" outlineLevel="1">
      <c r="A91" s="466">
        <v>25</v>
      </c>
      <c r="B91" s="467" t="s">
        <v>200</v>
      </c>
      <c r="C91" s="468" t="s">
        <v>201</v>
      </c>
      <c r="D91" s="472" t="s">
        <v>145</v>
      </c>
      <c r="E91" s="479">
        <v>5.3</v>
      </c>
      <c r="F91" s="470"/>
      <c r="G91" s="471">
        <f>ROUND(E91*F91,2)</f>
        <v>0</v>
      </c>
      <c r="H91" s="471"/>
      <c r="I91" s="471">
        <f>ROUND(E91*H91,2)</f>
        <v>0</v>
      </c>
      <c r="J91" s="471"/>
      <c r="K91" s="471">
        <f>ROUND(E91*J91,2)</f>
        <v>0</v>
      </c>
      <c r="L91" s="471">
        <v>21</v>
      </c>
      <c r="M91" s="471">
        <f>G91*(1+L91/100)</f>
        <v>0</v>
      </c>
      <c r="N91" s="472">
        <v>5.2900000000000004E-3</v>
      </c>
      <c r="O91" s="472">
        <f>ROUND(E91*N91,5)</f>
        <v>2.8039999999999999E-2</v>
      </c>
      <c r="P91" s="472">
        <v>0</v>
      </c>
      <c r="Q91" s="472">
        <f>ROUND(E91*P91,5)</f>
        <v>0</v>
      </c>
      <c r="R91" s="472"/>
      <c r="S91" s="472"/>
      <c r="T91" s="473">
        <v>0.25115999999999999</v>
      </c>
      <c r="U91" s="472">
        <f>ROUND(E91*T91,2)</f>
        <v>1.33</v>
      </c>
      <c r="V91" s="474"/>
      <c r="W91" s="474"/>
      <c r="X91" s="474"/>
      <c r="Y91" s="474"/>
      <c r="Z91" s="474"/>
      <c r="AA91" s="474"/>
      <c r="AB91" s="474"/>
      <c r="AC91" s="474"/>
      <c r="AD91" s="474"/>
      <c r="AE91" s="474" t="s">
        <v>123</v>
      </c>
      <c r="AF91" s="474"/>
      <c r="AG91" s="474"/>
      <c r="AH91" s="474"/>
      <c r="AI91" s="474"/>
      <c r="AJ91" s="474"/>
      <c r="AK91" s="474"/>
      <c r="AL91" s="474"/>
      <c r="AM91" s="474"/>
      <c r="AN91" s="474"/>
      <c r="AO91" s="474"/>
      <c r="AP91" s="474"/>
      <c r="AQ91" s="474"/>
      <c r="AR91" s="474"/>
      <c r="AS91" s="474"/>
      <c r="AT91" s="474"/>
      <c r="AU91" s="474"/>
      <c r="AV91" s="474"/>
      <c r="AW91" s="474"/>
      <c r="AX91" s="474"/>
      <c r="AY91" s="474"/>
      <c r="AZ91" s="474"/>
      <c r="BA91" s="474"/>
      <c r="BB91" s="474"/>
      <c r="BC91" s="474"/>
      <c r="BD91" s="474"/>
      <c r="BE91" s="474"/>
      <c r="BF91" s="474"/>
      <c r="BG91" s="474"/>
      <c r="BH91" s="474"/>
    </row>
    <row r="92" spans="1:60" outlineLevel="1">
      <c r="A92" s="110"/>
      <c r="B92" s="113"/>
      <c r="C92" s="126" t="s">
        <v>138</v>
      </c>
      <c r="D92" s="120"/>
      <c r="E92" s="483"/>
      <c r="F92" s="121"/>
      <c r="G92" s="121"/>
      <c r="H92" s="121"/>
      <c r="I92" s="121"/>
      <c r="J92" s="121"/>
      <c r="K92" s="121"/>
      <c r="L92" s="121"/>
      <c r="M92" s="121"/>
      <c r="N92" s="115"/>
      <c r="O92" s="115"/>
      <c r="P92" s="115"/>
      <c r="Q92" s="115"/>
      <c r="R92" s="115"/>
      <c r="S92" s="115"/>
      <c r="T92" s="116"/>
      <c r="U92" s="115"/>
      <c r="V92" s="109"/>
      <c r="W92" s="109"/>
      <c r="X92" s="109"/>
      <c r="Y92" s="109"/>
      <c r="Z92" s="109"/>
      <c r="AA92" s="109"/>
      <c r="AB92" s="109"/>
      <c r="AC92" s="109"/>
      <c r="AD92" s="109"/>
      <c r="AE92" s="109" t="s">
        <v>128</v>
      </c>
      <c r="AF92" s="109">
        <v>2</v>
      </c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</row>
    <row r="93" spans="1:60" outlineLevel="1">
      <c r="A93" s="110"/>
      <c r="B93" s="113"/>
      <c r="C93" s="127" t="s">
        <v>202</v>
      </c>
      <c r="D93" s="120"/>
      <c r="E93" s="483">
        <v>20.67</v>
      </c>
      <c r="F93" s="121"/>
      <c r="G93" s="121"/>
      <c r="H93" s="121"/>
      <c r="I93" s="121"/>
      <c r="J93" s="121"/>
      <c r="K93" s="121"/>
      <c r="L93" s="121"/>
      <c r="M93" s="121"/>
      <c r="N93" s="115"/>
      <c r="O93" s="115"/>
      <c r="P93" s="115"/>
      <c r="Q93" s="115"/>
      <c r="R93" s="115"/>
      <c r="S93" s="115"/>
      <c r="T93" s="116"/>
      <c r="U93" s="115"/>
      <c r="V93" s="109"/>
      <c r="W93" s="109"/>
      <c r="X93" s="109"/>
      <c r="Y93" s="109"/>
      <c r="Z93" s="109"/>
      <c r="AA93" s="109"/>
      <c r="AB93" s="109"/>
      <c r="AC93" s="109"/>
      <c r="AD93" s="109"/>
      <c r="AE93" s="109" t="s">
        <v>128</v>
      </c>
      <c r="AF93" s="109">
        <v>2</v>
      </c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</row>
    <row r="94" spans="1:60" outlineLevel="1">
      <c r="A94" s="110"/>
      <c r="B94" s="113"/>
      <c r="C94" s="127" t="s">
        <v>203</v>
      </c>
      <c r="D94" s="120"/>
      <c r="E94" s="483">
        <v>-15.4</v>
      </c>
      <c r="F94" s="121"/>
      <c r="G94" s="121"/>
      <c r="H94" s="121"/>
      <c r="I94" s="121"/>
      <c r="J94" s="121"/>
      <c r="K94" s="121"/>
      <c r="L94" s="121"/>
      <c r="M94" s="121"/>
      <c r="N94" s="115"/>
      <c r="O94" s="115"/>
      <c r="P94" s="115"/>
      <c r="Q94" s="115"/>
      <c r="R94" s="115"/>
      <c r="S94" s="115"/>
      <c r="T94" s="116"/>
      <c r="U94" s="115"/>
      <c r="V94" s="109"/>
      <c r="W94" s="109"/>
      <c r="X94" s="109"/>
      <c r="Y94" s="109"/>
      <c r="Z94" s="109"/>
      <c r="AA94" s="109"/>
      <c r="AB94" s="109"/>
      <c r="AC94" s="109"/>
      <c r="AD94" s="109"/>
      <c r="AE94" s="109" t="s">
        <v>128</v>
      </c>
      <c r="AF94" s="109">
        <v>2</v>
      </c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</row>
    <row r="95" spans="1:60" outlineLevel="1">
      <c r="A95" s="110"/>
      <c r="B95" s="113"/>
      <c r="C95" s="126" t="s">
        <v>141</v>
      </c>
      <c r="D95" s="120"/>
      <c r="E95" s="483"/>
      <c r="F95" s="121"/>
      <c r="G95" s="121"/>
      <c r="H95" s="121"/>
      <c r="I95" s="121"/>
      <c r="J95" s="121"/>
      <c r="K95" s="121"/>
      <c r="L95" s="121"/>
      <c r="M95" s="121"/>
      <c r="N95" s="115"/>
      <c r="O95" s="115"/>
      <c r="P95" s="115"/>
      <c r="Q95" s="115"/>
      <c r="R95" s="115"/>
      <c r="S95" s="115"/>
      <c r="T95" s="116"/>
      <c r="U95" s="115"/>
      <c r="V95" s="109"/>
      <c r="W95" s="109"/>
      <c r="X95" s="109"/>
      <c r="Y95" s="109"/>
      <c r="Z95" s="109"/>
      <c r="AA95" s="109"/>
      <c r="AB95" s="109"/>
      <c r="AC95" s="109"/>
      <c r="AD95" s="109"/>
      <c r="AE95" s="109" t="s">
        <v>128</v>
      </c>
      <c r="AF95" s="109">
        <v>0</v>
      </c>
      <c r="AG95" s="109"/>
      <c r="AH95" s="109"/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</row>
    <row r="96" spans="1:60" outlineLevel="1">
      <c r="A96" s="110"/>
      <c r="B96" s="113"/>
      <c r="C96" s="124" t="s">
        <v>204</v>
      </c>
      <c r="D96" s="117"/>
      <c r="E96" s="481">
        <v>5.3</v>
      </c>
      <c r="F96" s="121"/>
      <c r="G96" s="121"/>
      <c r="H96" s="121"/>
      <c r="I96" s="121"/>
      <c r="J96" s="121"/>
      <c r="K96" s="121"/>
      <c r="L96" s="121"/>
      <c r="M96" s="121"/>
      <c r="N96" s="115"/>
      <c r="O96" s="115"/>
      <c r="P96" s="115"/>
      <c r="Q96" s="115"/>
      <c r="R96" s="115"/>
      <c r="S96" s="115"/>
      <c r="T96" s="116"/>
      <c r="U96" s="115"/>
      <c r="V96" s="109"/>
      <c r="W96" s="109"/>
      <c r="X96" s="109"/>
      <c r="Y96" s="109"/>
      <c r="Z96" s="109"/>
      <c r="AA96" s="109"/>
      <c r="AB96" s="109"/>
      <c r="AC96" s="109"/>
      <c r="AD96" s="109"/>
      <c r="AE96" s="109" t="s">
        <v>128</v>
      </c>
      <c r="AF96" s="109">
        <v>0</v>
      </c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</row>
    <row r="97" spans="1:60">
      <c r="A97" s="111" t="s">
        <v>119</v>
      </c>
      <c r="B97" s="114" t="s">
        <v>64</v>
      </c>
      <c r="C97" s="125" t="s">
        <v>65</v>
      </c>
      <c r="D97" s="118"/>
      <c r="E97" s="482"/>
      <c r="F97" s="122"/>
      <c r="G97" s="122">
        <f>SUMIF(AE98:AE98,"&lt;&gt;NOR",G98:G98)</f>
        <v>0</v>
      </c>
      <c r="H97" s="122"/>
      <c r="I97" s="122">
        <f>SUM(I98:I98)</f>
        <v>0</v>
      </c>
      <c r="J97" s="122"/>
      <c r="K97" s="122">
        <f>SUM(K98:K98)</f>
        <v>0</v>
      </c>
      <c r="L97" s="122"/>
      <c r="M97" s="122">
        <f>SUM(M98:M98)</f>
        <v>0</v>
      </c>
      <c r="N97" s="118"/>
      <c r="O97" s="118">
        <f>SUM(O98:O98)</f>
        <v>0.15773999999999999</v>
      </c>
      <c r="P97" s="118"/>
      <c r="Q97" s="118">
        <f>SUM(Q98:Q98)</f>
        <v>0</v>
      </c>
      <c r="R97" s="118"/>
      <c r="S97" s="118"/>
      <c r="T97" s="119"/>
      <c r="U97" s="118">
        <f>SUM(U98:U98)</f>
        <v>2.75</v>
      </c>
      <c r="AE97" t="s">
        <v>120</v>
      </c>
    </row>
    <row r="98" spans="1:60" s="475" customFormat="1" ht="20.399999999999999" outlineLevel="1">
      <c r="A98" s="466">
        <v>26</v>
      </c>
      <c r="B98" s="467" t="s">
        <v>205</v>
      </c>
      <c r="C98" s="468" t="s">
        <v>206</v>
      </c>
      <c r="D98" s="472" t="s">
        <v>145</v>
      </c>
      <c r="E98" s="479">
        <v>3</v>
      </c>
      <c r="F98" s="470"/>
      <c r="G98" s="471">
        <f>ROUND(E98*F98,2)</f>
        <v>0</v>
      </c>
      <c r="H98" s="471"/>
      <c r="I98" s="471">
        <f>ROUND(E98*H98,2)</f>
        <v>0</v>
      </c>
      <c r="J98" s="471"/>
      <c r="K98" s="471">
        <f>ROUND(E98*J98,2)</f>
        <v>0</v>
      </c>
      <c r="L98" s="471">
        <v>21</v>
      </c>
      <c r="M98" s="471">
        <f>G98*(1+L98/100)</f>
        <v>0</v>
      </c>
      <c r="N98" s="472">
        <v>5.2580000000000002E-2</v>
      </c>
      <c r="O98" s="472">
        <f>ROUND(E98*N98,5)</f>
        <v>0.15773999999999999</v>
      </c>
      <c r="P98" s="472">
        <v>0</v>
      </c>
      <c r="Q98" s="472">
        <f>ROUND(E98*P98,5)</f>
        <v>0</v>
      </c>
      <c r="R98" s="472"/>
      <c r="S98" s="472"/>
      <c r="T98" s="473">
        <v>0.91700000000000004</v>
      </c>
      <c r="U98" s="472">
        <f>ROUND(E98*T98,2)</f>
        <v>2.75</v>
      </c>
      <c r="V98" s="474"/>
      <c r="W98" s="474"/>
      <c r="X98" s="474"/>
      <c r="Y98" s="474"/>
      <c r="Z98" s="474"/>
      <c r="AA98" s="474"/>
      <c r="AB98" s="474"/>
      <c r="AC98" s="474"/>
      <c r="AD98" s="474"/>
      <c r="AE98" s="474" t="s">
        <v>123</v>
      </c>
      <c r="AF98" s="474"/>
      <c r="AG98" s="474"/>
      <c r="AH98" s="474"/>
      <c r="AI98" s="474"/>
      <c r="AJ98" s="474"/>
      <c r="AK98" s="474"/>
      <c r="AL98" s="474"/>
      <c r="AM98" s="474"/>
      <c r="AN98" s="474"/>
      <c r="AO98" s="474"/>
      <c r="AP98" s="474"/>
      <c r="AQ98" s="474"/>
      <c r="AR98" s="474"/>
      <c r="AS98" s="474"/>
      <c r="AT98" s="474"/>
      <c r="AU98" s="474"/>
      <c r="AV98" s="474"/>
      <c r="AW98" s="474"/>
      <c r="AX98" s="474"/>
      <c r="AY98" s="474"/>
      <c r="AZ98" s="474"/>
      <c r="BA98" s="474"/>
      <c r="BB98" s="474"/>
      <c r="BC98" s="474"/>
      <c r="BD98" s="474"/>
      <c r="BE98" s="474"/>
      <c r="BF98" s="474"/>
      <c r="BG98" s="474"/>
      <c r="BH98" s="474"/>
    </row>
    <row r="99" spans="1:60">
      <c r="A99" s="111" t="s">
        <v>119</v>
      </c>
      <c r="B99" s="114" t="s">
        <v>66</v>
      </c>
      <c r="C99" s="125" t="s">
        <v>67</v>
      </c>
      <c r="D99" s="118"/>
      <c r="E99" s="482"/>
      <c r="F99" s="122"/>
      <c r="G99" s="122">
        <f>SUMIF(AE100:AE117,"&lt;&gt;NOR",G100:G117)</f>
        <v>0</v>
      </c>
      <c r="H99" s="122"/>
      <c r="I99" s="122">
        <f>SUM(I100:I117)</f>
        <v>0</v>
      </c>
      <c r="J99" s="122"/>
      <c r="K99" s="122">
        <f>SUM(K100:K117)</f>
        <v>0</v>
      </c>
      <c r="L99" s="122"/>
      <c r="M99" s="122">
        <f>SUM(M100:M117)</f>
        <v>0</v>
      </c>
      <c r="N99" s="118"/>
      <c r="O99" s="118">
        <f>SUM(O100:O117)</f>
        <v>3.7972999999999999</v>
      </c>
      <c r="P99" s="118"/>
      <c r="Q99" s="118">
        <f>SUM(Q100:Q117)</f>
        <v>0</v>
      </c>
      <c r="R99" s="118"/>
      <c r="S99" s="118"/>
      <c r="T99" s="119"/>
      <c r="U99" s="118">
        <f>SUM(U100:U117)</f>
        <v>4.6500000000000004</v>
      </c>
      <c r="AE99" t="s">
        <v>120</v>
      </c>
    </row>
    <row r="100" spans="1:60" s="475" customFormat="1" outlineLevel="1">
      <c r="A100" s="466">
        <v>27</v>
      </c>
      <c r="B100" s="467" t="s">
        <v>207</v>
      </c>
      <c r="C100" s="468" t="s">
        <v>208</v>
      </c>
      <c r="D100" s="472" t="s">
        <v>126</v>
      </c>
      <c r="E100" s="479">
        <v>1.48</v>
      </c>
      <c r="F100" s="470"/>
      <c r="G100" s="471">
        <f>ROUND(E100*F100,2)</f>
        <v>0</v>
      </c>
      <c r="H100" s="471"/>
      <c r="I100" s="471">
        <f>ROUND(E100*H100,2)</f>
        <v>0</v>
      </c>
      <c r="J100" s="471"/>
      <c r="K100" s="471">
        <f>ROUND(E100*J100,2)</f>
        <v>0</v>
      </c>
      <c r="L100" s="471">
        <v>21</v>
      </c>
      <c r="M100" s="471">
        <f>G100*(1+L100/100)</f>
        <v>0</v>
      </c>
      <c r="N100" s="472">
        <v>2.5249999999999999</v>
      </c>
      <c r="O100" s="472">
        <f>ROUND(E100*N100,5)</f>
        <v>3.7370000000000001</v>
      </c>
      <c r="P100" s="472">
        <v>0</v>
      </c>
      <c r="Q100" s="472">
        <f>ROUND(E100*P100,5)</f>
        <v>0</v>
      </c>
      <c r="R100" s="472"/>
      <c r="S100" s="472"/>
      <c r="T100" s="473">
        <v>2.3170000000000002</v>
      </c>
      <c r="U100" s="472">
        <f>ROUND(E100*T100,2)</f>
        <v>3.43</v>
      </c>
      <c r="V100" s="474"/>
      <c r="W100" s="474"/>
      <c r="X100" s="474"/>
      <c r="Y100" s="474"/>
      <c r="Z100" s="474"/>
      <c r="AA100" s="474"/>
      <c r="AB100" s="474"/>
      <c r="AC100" s="474"/>
      <c r="AD100" s="474"/>
      <c r="AE100" s="474" t="s">
        <v>123</v>
      </c>
      <c r="AF100" s="474"/>
      <c r="AG100" s="474"/>
      <c r="AH100" s="474"/>
      <c r="AI100" s="474"/>
      <c r="AJ100" s="474"/>
      <c r="AK100" s="474"/>
      <c r="AL100" s="474"/>
      <c r="AM100" s="474"/>
      <c r="AN100" s="474"/>
      <c r="AO100" s="474"/>
      <c r="AP100" s="474"/>
      <c r="AQ100" s="474"/>
      <c r="AR100" s="474"/>
      <c r="AS100" s="474"/>
      <c r="AT100" s="474"/>
      <c r="AU100" s="474"/>
      <c r="AV100" s="474"/>
      <c r="AW100" s="474"/>
      <c r="AX100" s="474"/>
      <c r="AY100" s="474"/>
      <c r="AZ100" s="474"/>
      <c r="BA100" s="474"/>
      <c r="BB100" s="474"/>
      <c r="BC100" s="474"/>
      <c r="BD100" s="474"/>
      <c r="BE100" s="474"/>
      <c r="BF100" s="474"/>
      <c r="BG100" s="474"/>
      <c r="BH100" s="474"/>
    </row>
    <row r="101" spans="1:60" outlineLevel="1">
      <c r="A101" s="110"/>
      <c r="B101" s="113"/>
      <c r="C101" s="126" t="s">
        <v>138</v>
      </c>
      <c r="D101" s="120"/>
      <c r="E101" s="483"/>
      <c r="F101" s="121"/>
      <c r="G101" s="121"/>
      <c r="H101" s="121"/>
      <c r="I101" s="121"/>
      <c r="J101" s="121"/>
      <c r="K101" s="121"/>
      <c r="L101" s="121"/>
      <c r="M101" s="121"/>
      <c r="N101" s="115"/>
      <c r="O101" s="115"/>
      <c r="P101" s="115"/>
      <c r="Q101" s="115"/>
      <c r="R101" s="115"/>
      <c r="S101" s="115"/>
      <c r="T101" s="116"/>
      <c r="U101" s="115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 t="s">
        <v>128</v>
      </c>
      <c r="AF101" s="109">
        <v>2</v>
      </c>
      <c r="AG101" s="109"/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</row>
    <row r="102" spans="1:60" outlineLevel="1">
      <c r="A102" s="110"/>
      <c r="B102" s="113"/>
      <c r="C102" s="127" t="s">
        <v>209</v>
      </c>
      <c r="D102" s="120"/>
      <c r="E102" s="483">
        <v>1.0791599999999999</v>
      </c>
      <c r="F102" s="121"/>
      <c r="G102" s="121"/>
      <c r="H102" s="121"/>
      <c r="I102" s="121"/>
      <c r="J102" s="121"/>
      <c r="K102" s="121"/>
      <c r="L102" s="121"/>
      <c r="M102" s="121"/>
      <c r="N102" s="115"/>
      <c r="O102" s="115"/>
      <c r="P102" s="115"/>
      <c r="Q102" s="115"/>
      <c r="R102" s="115"/>
      <c r="S102" s="115"/>
      <c r="T102" s="116"/>
      <c r="U102" s="115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 t="s">
        <v>128</v>
      </c>
      <c r="AF102" s="109">
        <v>2</v>
      </c>
      <c r="AG102" s="109"/>
      <c r="AH102" s="109"/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</row>
    <row r="103" spans="1:60" outlineLevel="1">
      <c r="A103" s="110"/>
      <c r="B103" s="113"/>
      <c r="C103" s="127" t="s">
        <v>210</v>
      </c>
      <c r="D103" s="120"/>
      <c r="E103" s="483">
        <v>0.4</v>
      </c>
      <c r="F103" s="121"/>
      <c r="G103" s="121"/>
      <c r="H103" s="121"/>
      <c r="I103" s="121"/>
      <c r="J103" s="121"/>
      <c r="K103" s="121"/>
      <c r="L103" s="121"/>
      <c r="M103" s="121"/>
      <c r="N103" s="115"/>
      <c r="O103" s="115"/>
      <c r="P103" s="115"/>
      <c r="Q103" s="115"/>
      <c r="R103" s="115"/>
      <c r="S103" s="115"/>
      <c r="T103" s="116"/>
      <c r="U103" s="115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 t="s">
        <v>128</v>
      </c>
      <c r="AF103" s="109">
        <v>2</v>
      </c>
      <c r="AG103" s="109"/>
      <c r="AH103" s="109"/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</row>
    <row r="104" spans="1:60" outlineLevel="1">
      <c r="A104" s="110"/>
      <c r="B104" s="113"/>
      <c r="C104" s="126" t="s">
        <v>141</v>
      </c>
      <c r="D104" s="120"/>
      <c r="E104" s="483"/>
      <c r="F104" s="121"/>
      <c r="G104" s="121"/>
      <c r="H104" s="121"/>
      <c r="I104" s="121"/>
      <c r="J104" s="121"/>
      <c r="K104" s="121"/>
      <c r="L104" s="121"/>
      <c r="M104" s="121"/>
      <c r="N104" s="115"/>
      <c r="O104" s="115"/>
      <c r="P104" s="115"/>
      <c r="Q104" s="115"/>
      <c r="R104" s="115"/>
      <c r="S104" s="115"/>
      <c r="T104" s="116"/>
      <c r="U104" s="115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 t="s">
        <v>128</v>
      </c>
      <c r="AF104" s="109">
        <v>0</v>
      </c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</row>
    <row r="105" spans="1:60" outlineLevel="1">
      <c r="A105" s="110"/>
      <c r="B105" s="113"/>
      <c r="C105" s="124" t="s">
        <v>211</v>
      </c>
      <c r="D105" s="117"/>
      <c r="E105" s="481">
        <v>1.48</v>
      </c>
      <c r="F105" s="121"/>
      <c r="G105" s="121"/>
      <c r="H105" s="121"/>
      <c r="I105" s="121"/>
      <c r="J105" s="121"/>
      <c r="K105" s="121"/>
      <c r="L105" s="121"/>
      <c r="M105" s="121"/>
      <c r="N105" s="115"/>
      <c r="O105" s="115"/>
      <c r="P105" s="115"/>
      <c r="Q105" s="115"/>
      <c r="R105" s="115"/>
      <c r="S105" s="115"/>
      <c r="T105" s="116"/>
      <c r="U105" s="115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 t="s">
        <v>128</v>
      </c>
      <c r="AF105" s="109">
        <v>0</v>
      </c>
      <c r="AG105" s="109"/>
      <c r="AH105" s="109"/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</row>
    <row r="106" spans="1:60" s="475" customFormat="1" ht="20.399999999999999" outlineLevel="1">
      <c r="A106" s="466">
        <v>28</v>
      </c>
      <c r="B106" s="467" t="s">
        <v>212</v>
      </c>
      <c r="C106" s="468" t="s">
        <v>213</v>
      </c>
      <c r="D106" s="472" t="s">
        <v>166</v>
      </c>
      <c r="E106" s="479">
        <v>4.4999999999999998E-2</v>
      </c>
      <c r="F106" s="470"/>
      <c r="G106" s="471">
        <f>ROUND(E106*F106,2)</f>
        <v>0</v>
      </c>
      <c r="H106" s="471"/>
      <c r="I106" s="471">
        <f>ROUND(E106*H106,2)</f>
        <v>0</v>
      </c>
      <c r="J106" s="471"/>
      <c r="K106" s="471">
        <f>ROUND(E106*J106,2)</f>
        <v>0</v>
      </c>
      <c r="L106" s="471">
        <v>21</v>
      </c>
      <c r="M106" s="471">
        <f>G106*(1+L106/100)</f>
        <v>0</v>
      </c>
      <c r="N106" s="472">
        <v>1.0800399999999999</v>
      </c>
      <c r="O106" s="472">
        <f>ROUND(E106*N106,5)</f>
        <v>4.8599999999999997E-2</v>
      </c>
      <c r="P106" s="472">
        <v>0</v>
      </c>
      <c r="Q106" s="472">
        <f>ROUND(E106*P106,5)</f>
        <v>0</v>
      </c>
      <c r="R106" s="472"/>
      <c r="S106" s="472"/>
      <c r="T106" s="473">
        <v>15.231</v>
      </c>
      <c r="U106" s="472">
        <f>ROUND(E106*T106,2)</f>
        <v>0.69</v>
      </c>
      <c r="V106" s="474"/>
      <c r="W106" s="474"/>
      <c r="X106" s="474"/>
      <c r="Y106" s="474"/>
      <c r="Z106" s="474"/>
      <c r="AA106" s="474"/>
      <c r="AB106" s="474"/>
      <c r="AC106" s="474"/>
      <c r="AD106" s="474"/>
      <c r="AE106" s="474" t="s">
        <v>123</v>
      </c>
      <c r="AF106" s="474"/>
      <c r="AG106" s="474"/>
      <c r="AH106" s="474"/>
      <c r="AI106" s="474"/>
      <c r="AJ106" s="474"/>
      <c r="AK106" s="474"/>
      <c r="AL106" s="474"/>
      <c r="AM106" s="474"/>
      <c r="AN106" s="474"/>
      <c r="AO106" s="474"/>
      <c r="AP106" s="474"/>
      <c r="AQ106" s="474"/>
      <c r="AR106" s="474"/>
      <c r="AS106" s="474"/>
      <c r="AT106" s="474"/>
      <c r="AU106" s="474"/>
      <c r="AV106" s="474"/>
      <c r="AW106" s="474"/>
      <c r="AX106" s="474"/>
      <c r="AY106" s="474"/>
      <c r="AZ106" s="474"/>
      <c r="BA106" s="474"/>
      <c r="BB106" s="474"/>
      <c r="BC106" s="474"/>
      <c r="BD106" s="474"/>
      <c r="BE106" s="474"/>
      <c r="BF106" s="474"/>
      <c r="BG106" s="474"/>
      <c r="BH106" s="474"/>
    </row>
    <row r="107" spans="1:60" outlineLevel="1">
      <c r="A107" s="110"/>
      <c r="B107" s="113"/>
      <c r="C107" s="126" t="s">
        <v>138</v>
      </c>
      <c r="D107" s="120"/>
      <c r="E107" s="483"/>
      <c r="F107" s="121"/>
      <c r="G107" s="121"/>
      <c r="H107" s="121"/>
      <c r="I107" s="121"/>
      <c r="J107" s="121"/>
      <c r="K107" s="121"/>
      <c r="L107" s="121"/>
      <c r="M107" s="121"/>
      <c r="N107" s="115"/>
      <c r="O107" s="115"/>
      <c r="P107" s="115"/>
      <c r="Q107" s="115"/>
      <c r="R107" s="115"/>
      <c r="S107" s="115"/>
      <c r="T107" s="116"/>
      <c r="U107" s="115"/>
      <c r="V107" s="109"/>
      <c r="W107" s="109"/>
      <c r="X107" s="109"/>
      <c r="Y107" s="109"/>
      <c r="Z107" s="109"/>
      <c r="AA107" s="109"/>
      <c r="AB107" s="109"/>
      <c r="AC107" s="109"/>
      <c r="AD107" s="109"/>
      <c r="AE107" s="109" t="s">
        <v>128</v>
      </c>
      <c r="AF107" s="109">
        <v>2</v>
      </c>
      <c r="AG107" s="109"/>
      <c r="AH107" s="109"/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</row>
    <row r="108" spans="1:60" outlineLevel="1">
      <c r="A108" s="110"/>
      <c r="B108" s="113"/>
      <c r="C108" s="127" t="s">
        <v>214</v>
      </c>
      <c r="D108" s="120"/>
      <c r="E108" s="483">
        <v>1.2E-2</v>
      </c>
      <c r="F108" s="121"/>
      <c r="G108" s="121"/>
      <c r="H108" s="121"/>
      <c r="I108" s="121"/>
      <c r="J108" s="121"/>
      <c r="K108" s="121"/>
      <c r="L108" s="121"/>
      <c r="M108" s="121"/>
      <c r="N108" s="115"/>
      <c r="O108" s="115"/>
      <c r="P108" s="115"/>
      <c r="Q108" s="115"/>
      <c r="R108" s="115"/>
      <c r="S108" s="115"/>
      <c r="T108" s="116"/>
      <c r="U108" s="115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 t="s">
        <v>128</v>
      </c>
      <c r="AF108" s="109">
        <v>2</v>
      </c>
      <c r="AG108" s="109"/>
      <c r="AH108" s="109"/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</row>
    <row r="109" spans="1:60" outlineLevel="1">
      <c r="A109" s="110"/>
      <c r="B109" s="113"/>
      <c r="C109" s="127" t="s">
        <v>215</v>
      </c>
      <c r="D109" s="120"/>
      <c r="E109" s="483">
        <v>3.2374800000000002E-2</v>
      </c>
      <c r="F109" s="121"/>
      <c r="G109" s="121"/>
      <c r="H109" s="121"/>
      <c r="I109" s="121"/>
      <c r="J109" s="121"/>
      <c r="K109" s="121"/>
      <c r="L109" s="121"/>
      <c r="M109" s="121"/>
      <c r="N109" s="115"/>
      <c r="O109" s="115"/>
      <c r="P109" s="115"/>
      <c r="Q109" s="115"/>
      <c r="R109" s="115"/>
      <c r="S109" s="115"/>
      <c r="T109" s="116"/>
      <c r="U109" s="115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09" t="s">
        <v>128</v>
      </c>
      <c r="AF109" s="109">
        <v>2</v>
      </c>
      <c r="AG109" s="109"/>
      <c r="AH109" s="109"/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</row>
    <row r="110" spans="1:60" outlineLevel="1">
      <c r="A110" s="110"/>
      <c r="B110" s="113"/>
      <c r="C110" s="126" t="s">
        <v>141</v>
      </c>
      <c r="D110" s="120"/>
      <c r="E110" s="483"/>
      <c r="F110" s="121"/>
      <c r="G110" s="121"/>
      <c r="H110" s="121"/>
      <c r="I110" s="121"/>
      <c r="J110" s="121"/>
      <c r="K110" s="121"/>
      <c r="L110" s="121"/>
      <c r="M110" s="121"/>
      <c r="N110" s="115"/>
      <c r="O110" s="115"/>
      <c r="P110" s="115"/>
      <c r="Q110" s="115"/>
      <c r="R110" s="115"/>
      <c r="S110" s="115"/>
      <c r="T110" s="116"/>
      <c r="U110" s="115"/>
      <c r="V110" s="109"/>
      <c r="W110" s="109"/>
      <c r="X110" s="109"/>
      <c r="Y110" s="109"/>
      <c r="Z110" s="109"/>
      <c r="AA110" s="109"/>
      <c r="AB110" s="109"/>
      <c r="AC110" s="109"/>
      <c r="AD110" s="109"/>
      <c r="AE110" s="109" t="s">
        <v>128</v>
      </c>
      <c r="AF110" s="109">
        <v>0</v>
      </c>
      <c r="AG110" s="109"/>
      <c r="AH110" s="109"/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</row>
    <row r="111" spans="1:60" outlineLevel="1">
      <c r="A111" s="110"/>
      <c r="B111" s="113"/>
      <c r="C111" s="124" t="s">
        <v>216</v>
      </c>
      <c r="D111" s="117"/>
      <c r="E111" s="481">
        <v>4.4999999999999998E-2</v>
      </c>
      <c r="F111" s="121"/>
      <c r="G111" s="121"/>
      <c r="H111" s="121"/>
      <c r="I111" s="121"/>
      <c r="J111" s="121"/>
      <c r="K111" s="121"/>
      <c r="L111" s="121"/>
      <c r="M111" s="121"/>
      <c r="N111" s="115"/>
      <c r="O111" s="115"/>
      <c r="P111" s="115"/>
      <c r="Q111" s="115"/>
      <c r="R111" s="115"/>
      <c r="S111" s="115"/>
      <c r="T111" s="116"/>
      <c r="U111" s="115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 t="s">
        <v>128</v>
      </c>
      <c r="AF111" s="109">
        <v>0</v>
      </c>
      <c r="AG111" s="109"/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</row>
    <row r="112" spans="1:60" s="475" customFormat="1" outlineLevel="1">
      <c r="A112" s="466">
        <v>29</v>
      </c>
      <c r="B112" s="467" t="s">
        <v>217</v>
      </c>
      <c r="C112" s="468" t="s">
        <v>218</v>
      </c>
      <c r="D112" s="472" t="s">
        <v>145</v>
      </c>
      <c r="E112" s="479">
        <v>0.83</v>
      </c>
      <c r="F112" s="470"/>
      <c r="G112" s="471">
        <f>ROUND(E112*F112,2)</f>
        <v>0</v>
      </c>
      <c r="H112" s="471"/>
      <c r="I112" s="471">
        <f>ROUND(E112*H112,2)</f>
        <v>0</v>
      </c>
      <c r="J112" s="471"/>
      <c r="K112" s="471">
        <f>ROUND(E112*J112,2)</f>
        <v>0</v>
      </c>
      <c r="L112" s="471">
        <v>21</v>
      </c>
      <c r="M112" s="471">
        <f>G112*(1+L112/100)</f>
        <v>0</v>
      </c>
      <c r="N112" s="472">
        <v>1.41E-2</v>
      </c>
      <c r="O112" s="472">
        <f>ROUND(E112*N112,5)</f>
        <v>1.17E-2</v>
      </c>
      <c r="P112" s="472">
        <v>0</v>
      </c>
      <c r="Q112" s="472">
        <f>ROUND(E112*P112,5)</f>
        <v>0</v>
      </c>
      <c r="R112" s="472"/>
      <c r="S112" s="472"/>
      <c r="T112" s="473">
        <v>0.39600000000000002</v>
      </c>
      <c r="U112" s="472">
        <f>ROUND(E112*T112,2)</f>
        <v>0.33</v>
      </c>
      <c r="V112" s="474"/>
      <c r="W112" s="474"/>
      <c r="X112" s="474"/>
      <c r="Y112" s="474"/>
      <c r="Z112" s="474"/>
      <c r="AA112" s="474"/>
      <c r="AB112" s="474"/>
      <c r="AC112" s="474"/>
      <c r="AD112" s="474"/>
      <c r="AE112" s="474" t="s">
        <v>123</v>
      </c>
      <c r="AF112" s="474"/>
      <c r="AG112" s="474"/>
      <c r="AH112" s="474"/>
      <c r="AI112" s="474"/>
      <c r="AJ112" s="474"/>
      <c r="AK112" s="474"/>
      <c r="AL112" s="474"/>
      <c r="AM112" s="474"/>
      <c r="AN112" s="474"/>
      <c r="AO112" s="474"/>
      <c r="AP112" s="474"/>
      <c r="AQ112" s="474"/>
      <c r="AR112" s="474"/>
      <c r="AS112" s="474"/>
      <c r="AT112" s="474"/>
      <c r="AU112" s="474"/>
      <c r="AV112" s="474"/>
      <c r="AW112" s="474"/>
      <c r="AX112" s="474"/>
      <c r="AY112" s="474"/>
      <c r="AZ112" s="474"/>
      <c r="BA112" s="474"/>
      <c r="BB112" s="474"/>
      <c r="BC112" s="474"/>
      <c r="BD112" s="474"/>
      <c r="BE112" s="474"/>
      <c r="BF112" s="474"/>
      <c r="BG112" s="474"/>
      <c r="BH112" s="474"/>
    </row>
    <row r="113" spans="1:60" outlineLevel="1">
      <c r="A113" s="110"/>
      <c r="B113" s="113"/>
      <c r="C113" s="126" t="s">
        <v>138</v>
      </c>
      <c r="D113" s="120"/>
      <c r="E113" s="483"/>
      <c r="F113" s="121"/>
      <c r="G113" s="121"/>
      <c r="H113" s="121"/>
      <c r="I113" s="121"/>
      <c r="J113" s="121"/>
      <c r="K113" s="121"/>
      <c r="L113" s="121"/>
      <c r="M113" s="121"/>
      <c r="N113" s="115"/>
      <c r="O113" s="115"/>
      <c r="P113" s="115"/>
      <c r="Q113" s="115"/>
      <c r="R113" s="115"/>
      <c r="S113" s="115"/>
      <c r="T113" s="116"/>
      <c r="U113" s="115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 t="s">
        <v>128</v>
      </c>
      <c r="AF113" s="109">
        <v>2</v>
      </c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</row>
    <row r="114" spans="1:60" outlineLevel="1">
      <c r="A114" s="110"/>
      <c r="B114" s="113"/>
      <c r="C114" s="127" t="s">
        <v>219</v>
      </c>
      <c r="D114" s="120"/>
      <c r="E114" s="483">
        <v>0.83479999999999999</v>
      </c>
      <c r="F114" s="121"/>
      <c r="G114" s="121"/>
      <c r="H114" s="121"/>
      <c r="I114" s="121"/>
      <c r="J114" s="121"/>
      <c r="K114" s="121"/>
      <c r="L114" s="121"/>
      <c r="M114" s="121"/>
      <c r="N114" s="115"/>
      <c r="O114" s="115"/>
      <c r="P114" s="115"/>
      <c r="Q114" s="115"/>
      <c r="R114" s="115"/>
      <c r="S114" s="115"/>
      <c r="T114" s="116"/>
      <c r="U114" s="115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 t="s">
        <v>128</v>
      </c>
      <c r="AF114" s="109">
        <v>2</v>
      </c>
      <c r="AG114" s="109"/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</row>
    <row r="115" spans="1:60" outlineLevel="1">
      <c r="A115" s="110"/>
      <c r="B115" s="113"/>
      <c r="C115" s="126" t="s">
        <v>141</v>
      </c>
      <c r="D115" s="120"/>
      <c r="E115" s="483"/>
      <c r="F115" s="121"/>
      <c r="G115" s="121"/>
      <c r="H115" s="121"/>
      <c r="I115" s="121"/>
      <c r="J115" s="121"/>
      <c r="K115" s="121"/>
      <c r="L115" s="121"/>
      <c r="M115" s="121"/>
      <c r="N115" s="115"/>
      <c r="O115" s="115"/>
      <c r="P115" s="115"/>
      <c r="Q115" s="115"/>
      <c r="R115" s="115"/>
      <c r="S115" s="115"/>
      <c r="T115" s="116"/>
      <c r="U115" s="115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 t="s">
        <v>128</v>
      </c>
      <c r="AF115" s="109">
        <v>0</v>
      </c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</row>
    <row r="116" spans="1:60" outlineLevel="1">
      <c r="A116" s="110"/>
      <c r="B116" s="113"/>
      <c r="C116" s="124" t="s">
        <v>220</v>
      </c>
      <c r="D116" s="117"/>
      <c r="E116" s="481">
        <v>0.83</v>
      </c>
      <c r="F116" s="121"/>
      <c r="G116" s="121"/>
      <c r="H116" s="121"/>
      <c r="I116" s="121"/>
      <c r="J116" s="121"/>
      <c r="K116" s="121"/>
      <c r="L116" s="121"/>
      <c r="M116" s="121"/>
      <c r="N116" s="115"/>
      <c r="O116" s="115"/>
      <c r="P116" s="115"/>
      <c r="Q116" s="115"/>
      <c r="R116" s="115"/>
      <c r="S116" s="115"/>
      <c r="T116" s="116"/>
      <c r="U116" s="115"/>
      <c r="V116" s="109"/>
      <c r="W116" s="109"/>
      <c r="X116" s="109"/>
      <c r="Y116" s="109"/>
      <c r="Z116" s="109"/>
      <c r="AA116" s="109"/>
      <c r="AB116" s="109"/>
      <c r="AC116" s="109"/>
      <c r="AD116" s="109"/>
      <c r="AE116" s="109" t="s">
        <v>128</v>
      </c>
      <c r="AF116" s="109">
        <v>0</v>
      </c>
      <c r="AG116" s="109"/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</row>
    <row r="117" spans="1:60" s="475" customFormat="1" outlineLevel="1">
      <c r="A117" s="466">
        <v>30</v>
      </c>
      <c r="B117" s="467" t="s">
        <v>221</v>
      </c>
      <c r="C117" s="468" t="s">
        <v>222</v>
      </c>
      <c r="D117" s="472" t="s">
        <v>145</v>
      </c>
      <c r="E117" s="479">
        <v>0.83</v>
      </c>
      <c r="F117" s="470"/>
      <c r="G117" s="471">
        <f>ROUND(E117*F117,2)</f>
        <v>0</v>
      </c>
      <c r="H117" s="471"/>
      <c r="I117" s="471">
        <f>ROUND(E117*H117,2)</f>
        <v>0</v>
      </c>
      <c r="J117" s="471"/>
      <c r="K117" s="471">
        <f>ROUND(E117*J117,2)</f>
        <v>0</v>
      </c>
      <c r="L117" s="471">
        <v>21</v>
      </c>
      <c r="M117" s="471">
        <f>G117*(1+L117/100)</f>
        <v>0</v>
      </c>
      <c r="N117" s="472">
        <v>0</v>
      </c>
      <c r="O117" s="472">
        <f>ROUND(E117*N117,5)</f>
        <v>0</v>
      </c>
      <c r="P117" s="472">
        <v>0</v>
      </c>
      <c r="Q117" s="472">
        <f>ROUND(E117*P117,5)</f>
        <v>0</v>
      </c>
      <c r="R117" s="472"/>
      <c r="S117" s="472"/>
      <c r="T117" s="473">
        <v>0.24</v>
      </c>
      <c r="U117" s="472">
        <f>ROUND(E117*T117,2)</f>
        <v>0.2</v>
      </c>
      <c r="V117" s="474"/>
      <c r="W117" s="474"/>
      <c r="X117" s="474"/>
      <c r="Y117" s="474"/>
      <c r="Z117" s="474"/>
      <c r="AA117" s="474"/>
      <c r="AB117" s="474"/>
      <c r="AC117" s="474"/>
      <c r="AD117" s="474"/>
      <c r="AE117" s="474" t="s">
        <v>123</v>
      </c>
      <c r="AF117" s="474"/>
      <c r="AG117" s="474"/>
      <c r="AH117" s="474"/>
      <c r="AI117" s="474"/>
      <c r="AJ117" s="474"/>
      <c r="AK117" s="474"/>
      <c r="AL117" s="474"/>
      <c r="AM117" s="474"/>
      <c r="AN117" s="474"/>
      <c r="AO117" s="474"/>
      <c r="AP117" s="474"/>
      <c r="AQ117" s="474"/>
      <c r="AR117" s="474"/>
      <c r="AS117" s="474"/>
      <c r="AT117" s="474"/>
      <c r="AU117" s="474"/>
      <c r="AV117" s="474"/>
      <c r="AW117" s="474"/>
      <c r="AX117" s="474"/>
      <c r="AY117" s="474"/>
      <c r="AZ117" s="474"/>
      <c r="BA117" s="474"/>
      <c r="BB117" s="474"/>
      <c r="BC117" s="474"/>
      <c r="BD117" s="474"/>
      <c r="BE117" s="474"/>
      <c r="BF117" s="474"/>
      <c r="BG117" s="474"/>
      <c r="BH117" s="474"/>
    </row>
    <row r="118" spans="1:60">
      <c r="A118" s="111" t="s">
        <v>119</v>
      </c>
      <c r="B118" s="114" t="s">
        <v>68</v>
      </c>
      <c r="C118" s="125" t="s">
        <v>69</v>
      </c>
      <c r="D118" s="118"/>
      <c r="E118" s="482"/>
      <c r="F118" s="122"/>
      <c r="G118" s="122">
        <f>SUMIF(AE119:AE119,"&lt;&gt;NOR",G119:G119)</f>
        <v>0</v>
      </c>
      <c r="H118" s="122"/>
      <c r="I118" s="122">
        <f>SUM(I119:I119)</f>
        <v>0</v>
      </c>
      <c r="J118" s="122"/>
      <c r="K118" s="122">
        <f>SUM(K119:K119)</f>
        <v>0</v>
      </c>
      <c r="L118" s="122"/>
      <c r="M118" s="122">
        <f>SUM(M119:M119)</f>
        <v>0</v>
      </c>
      <c r="N118" s="118"/>
      <c r="O118" s="118">
        <f>SUM(O119:O119)</f>
        <v>4.7620000000000003E-2</v>
      </c>
      <c r="P118" s="118"/>
      <c r="Q118" s="118">
        <f>SUM(Q119:Q119)</f>
        <v>0</v>
      </c>
      <c r="R118" s="118"/>
      <c r="S118" s="118"/>
      <c r="T118" s="119"/>
      <c r="U118" s="118">
        <f>SUM(U119:U119)</f>
        <v>1.0900000000000001</v>
      </c>
      <c r="AE118" t="s">
        <v>120</v>
      </c>
    </row>
    <row r="119" spans="1:60" s="475" customFormat="1" ht="20.399999999999999" outlineLevel="1">
      <c r="A119" s="466">
        <v>31</v>
      </c>
      <c r="B119" s="467" t="s">
        <v>223</v>
      </c>
      <c r="C119" s="468" t="s">
        <v>224</v>
      </c>
      <c r="D119" s="472" t="s">
        <v>225</v>
      </c>
      <c r="E119" s="479">
        <v>1</v>
      </c>
      <c r="F119" s="470"/>
      <c r="G119" s="471">
        <f>ROUND(E119*F119,2)</f>
        <v>0</v>
      </c>
      <c r="H119" s="471"/>
      <c r="I119" s="471">
        <f>ROUND(E119*H119,2)</f>
        <v>0</v>
      </c>
      <c r="J119" s="471"/>
      <c r="K119" s="471">
        <f>ROUND(E119*J119,2)</f>
        <v>0</v>
      </c>
      <c r="L119" s="471">
        <v>21</v>
      </c>
      <c r="M119" s="471">
        <f>G119*(1+L119/100)</f>
        <v>0</v>
      </c>
      <c r="N119" s="472">
        <v>4.7620000000000003E-2</v>
      </c>
      <c r="O119" s="472">
        <f>ROUND(E119*N119,5)</f>
        <v>4.7620000000000003E-2</v>
      </c>
      <c r="P119" s="472">
        <v>0</v>
      </c>
      <c r="Q119" s="472">
        <f>ROUND(E119*P119,5)</f>
        <v>0</v>
      </c>
      <c r="R119" s="472"/>
      <c r="S119" s="472"/>
      <c r="T119" s="473">
        <v>1.0940000000000001</v>
      </c>
      <c r="U119" s="472">
        <f>ROUND(E119*T119,2)</f>
        <v>1.0900000000000001</v>
      </c>
      <c r="V119" s="474"/>
      <c r="W119" s="474"/>
      <c r="X119" s="474"/>
      <c r="Y119" s="474"/>
      <c r="Z119" s="474"/>
      <c r="AA119" s="474"/>
      <c r="AB119" s="474"/>
      <c r="AC119" s="474"/>
      <c r="AD119" s="474"/>
      <c r="AE119" s="474" t="s">
        <v>123</v>
      </c>
      <c r="AF119" s="474"/>
      <c r="AG119" s="474"/>
      <c r="AH119" s="474"/>
      <c r="AI119" s="474"/>
      <c r="AJ119" s="474"/>
      <c r="AK119" s="474"/>
      <c r="AL119" s="474"/>
      <c r="AM119" s="474"/>
      <c r="AN119" s="474"/>
      <c r="AO119" s="474"/>
      <c r="AP119" s="474"/>
      <c r="AQ119" s="474"/>
      <c r="AR119" s="474"/>
      <c r="AS119" s="474"/>
      <c r="AT119" s="474"/>
      <c r="AU119" s="474"/>
      <c r="AV119" s="474"/>
      <c r="AW119" s="474"/>
      <c r="AX119" s="474"/>
      <c r="AY119" s="474"/>
      <c r="AZ119" s="474"/>
      <c r="BA119" s="474"/>
      <c r="BB119" s="474"/>
      <c r="BC119" s="474"/>
      <c r="BD119" s="474"/>
      <c r="BE119" s="474"/>
      <c r="BF119" s="474"/>
      <c r="BG119" s="474"/>
      <c r="BH119" s="474"/>
    </row>
    <row r="120" spans="1:60">
      <c r="A120" s="111" t="s">
        <v>119</v>
      </c>
      <c r="B120" s="114" t="s">
        <v>70</v>
      </c>
      <c r="C120" s="125" t="s">
        <v>71</v>
      </c>
      <c r="D120" s="118"/>
      <c r="E120" s="482"/>
      <c r="F120" s="122"/>
      <c r="G120" s="122">
        <f>SUMIF(AE121:AE122,"&lt;&gt;NOR",G121:G122)</f>
        <v>0</v>
      </c>
      <c r="H120" s="122"/>
      <c r="I120" s="122">
        <f>SUM(I121:I122)</f>
        <v>0</v>
      </c>
      <c r="J120" s="122"/>
      <c r="K120" s="122">
        <f>SUM(K121:K122)</f>
        <v>0</v>
      </c>
      <c r="L120" s="122"/>
      <c r="M120" s="122">
        <f>SUM(M121:M122)</f>
        <v>0</v>
      </c>
      <c r="N120" s="118"/>
      <c r="O120" s="118">
        <f>SUM(O121:O122)</f>
        <v>0</v>
      </c>
      <c r="P120" s="118"/>
      <c r="Q120" s="118">
        <f>SUM(Q121:Q122)</f>
        <v>0</v>
      </c>
      <c r="R120" s="118"/>
      <c r="S120" s="118"/>
      <c r="T120" s="119"/>
      <c r="U120" s="118">
        <f>SUM(U121:U122)</f>
        <v>41.77</v>
      </c>
      <c r="AE120" t="s">
        <v>120</v>
      </c>
    </row>
    <row r="121" spans="1:60" s="475" customFormat="1" outlineLevel="1">
      <c r="A121" s="466">
        <v>32</v>
      </c>
      <c r="B121" s="467" t="s">
        <v>226</v>
      </c>
      <c r="C121" s="468" t="s">
        <v>227</v>
      </c>
      <c r="D121" s="472" t="s">
        <v>166</v>
      </c>
      <c r="E121" s="479">
        <v>44.51</v>
      </c>
      <c r="F121" s="470"/>
      <c r="G121" s="471">
        <f>ROUND(E121*F121,2)</f>
        <v>0</v>
      </c>
      <c r="H121" s="471"/>
      <c r="I121" s="471">
        <f>ROUND(E121*H121,2)</f>
        <v>0</v>
      </c>
      <c r="J121" s="471"/>
      <c r="K121" s="471">
        <f>ROUND(E121*J121,2)</f>
        <v>0</v>
      </c>
      <c r="L121" s="471">
        <v>21</v>
      </c>
      <c r="M121" s="471">
        <f>G121*(1+L121/100)</f>
        <v>0</v>
      </c>
      <c r="N121" s="472">
        <v>0</v>
      </c>
      <c r="O121" s="472">
        <f>ROUND(E121*N121,5)</f>
        <v>0</v>
      </c>
      <c r="P121" s="472">
        <v>0</v>
      </c>
      <c r="Q121" s="472">
        <f>ROUND(E121*P121,5)</f>
        <v>0</v>
      </c>
      <c r="R121" s="472"/>
      <c r="S121" s="472"/>
      <c r="T121" s="473">
        <v>0.9385</v>
      </c>
      <c r="U121" s="472">
        <f>ROUND(E121*T121,2)</f>
        <v>41.77</v>
      </c>
      <c r="V121" s="474"/>
      <c r="W121" s="474"/>
      <c r="X121" s="474"/>
      <c r="Y121" s="474"/>
      <c r="Z121" s="474"/>
      <c r="AA121" s="474"/>
      <c r="AB121" s="474"/>
      <c r="AC121" s="474"/>
      <c r="AD121" s="474"/>
      <c r="AE121" s="474" t="s">
        <v>123</v>
      </c>
      <c r="AF121" s="474"/>
      <c r="AG121" s="474"/>
      <c r="AH121" s="474"/>
      <c r="AI121" s="474"/>
      <c r="AJ121" s="474"/>
      <c r="AK121" s="474"/>
      <c r="AL121" s="474"/>
      <c r="AM121" s="474"/>
      <c r="AN121" s="474"/>
      <c r="AO121" s="474"/>
      <c r="AP121" s="474"/>
      <c r="AQ121" s="474"/>
      <c r="AR121" s="474"/>
      <c r="AS121" s="474"/>
      <c r="AT121" s="474"/>
      <c r="AU121" s="474"/>
      <c r="AV121" s="474"/>
      <c r="AW121" s="474"/>
      <c r="AX121" s="474"/>
      <c r="AY121" s="474"/>
      <c r="AZ121" s="474"/>
      <c r="BA121" s="474"/>
      <c r="BB121" s="474"/>
      <c r="BC121" s="474"/>
      <c r="BD121" s="474"/>
      <c r="BE121" s="474"/>
      <c r="BF121" s="474"/>
      <c r="BG121" s="474"/>
      <c r="BH121" s="474"/>
    </row>
    <row r="122" spans="1:60" outlineLevel="1">
      <c r="A122" s="110"/>
      <c r="B122" s="113"/>
      <c r="C122" s="124" t="s">
        <v>228</v>
      </c>
      <c r="D122" s="117"/>
      <c r="E122" s="481">
        <v>44.51</v>
      </c>
      <c r="F122" s="121"/>
      <c r="G122" s="121"/>
      <c r="H122" s="121"/>
      <c r="I122" s="121"/>
      <c r="J122" s="121"/>
      <c r="K122" s="121"/>
      <c r="L122" s="121"/>
      <c r="M122" s="121"/>
      <c r="N122" s="115"/>
      <c r="O122" s="115"/>
      <c r="P122" s="115"/>
      <c r="Q122" s="115"/>
      <c r="R122" s="115"/>
      <c r="S122" s="115"/>
      <c r="T122" s="116"/>
      <c r="U122" s="115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 t="s">
        <v>128</v>
      </c>
      <c r="AF122" s="109">
        <v>0</v>
      </c>
      <c r="AG122" s="109"/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</row>
    <row r="123" spans="1:60">
      <c r="A123" s="111" t="s">
        <v>119</v>
      </c>
      <c r="B123" s="114" t="s">
        <v>72</v>
      </c>
      <c r="C123" s="125" t="s">
        <v>73</v>
      </c>
      <c r="D123" s="118"/>
      <c r="E123" s="482"/>
      <c r="F123" s="122"/>
      <c r="G123" s="122">
        <f>SUMIF(AE124:AE136,"&lt;&gt;NOR",G124:G136)</f>
        <v>0</v>
      </c>
      <c r="H123" s="122"/>
      <c r="I123" s="122">
        <f>SUM(I124:I136)</f>
        <v>0</v>
      </c>
      <c r="J123" s="122"/>
      <c r="K123" s="122">
        <f>SUM(K124:K136)</f>
        <v>0</v>
      </c>
      <c r="L123" s="122"/>
      <c r="M123" s="122">
        <f>SUM(M124:M136)</f>
        <v>0</v>
      </c>
      <c r="N123" s="118"/>
      <c r="O123" s="118">
        <f>SUM(O124:O136)</f>
        <v>0.20579999999999998</v>
      </c>
      <c r="P123" s="118"/>
      <c r="Q123" s="118">
        <f>SUM(Q124:Q136)</f>
        <v>0</v>
      </c>
      <c r="R123" s="118"/>
      <c r="S123" s="118"/>
      <c r="T123" s="119"/>
      <c r="U123" s="118">
        <f>SUM(U124:U136)</f>
        <v>9.2000000000000011</v>
      </c>
      <c r="AE123" t="s">
        <v>120</v>
      </c>
    </row>
    <row r="124" spans="1:60" s="475" customFormat="1" ht="20.399999999999999" outlineLevel="1">
      <c r="A124" s="466">
        <v>33</v>
      </c>
      <c r="B124" s="467" t="s">
        <v>229</v>
      </c>
      <c r="C124" s="468" t="s">
        <v>230</v>
      </c>
      <c r="D124" s="472" t="s">
        <v>145</v>
      </c>
      <c r="E124" s="479">
        <v>17.600000000000001</v>
      </c>
      <c r="F124" s="470"/>
      <c r="G124" s="471">
        <f>ROUND(E124*F124,2)</f>
        <v>0</v>
      </c>
      <c r="H124" s="471"/>
      <c r="I124" s="471">
        <f>ROUND(E124*H124,2)</f>
        <v>0</v>
      </c>
      <c r="J124" s="471"/>
      <c r="K124" s="471">
        <f>ROUND(E124*J124,2)</f>
        <v>0</v>
      </c>
      <c r="L124" s="471">
        <v>21</v>
      </c>
      <c r="M124" s="471">
        <f>G124*(1+L124/100)</f>
        <v>0</v>
      </c>
      <c r="N124" s="472">
        <v>1.1270000000000001E-2</v>
      </c>
      <c r="O124" s="472">
        <f>ROUND(E124*N124,5)</f>
        <v>0.19835</v>
      </c>
      <c r="P124" s="472">
        <v>0</v>
      </c>
      <c r="Q124" s="472">
        <f>ROUND(E124*P124,5)</f>
        <v>0</v>
      </c>
      <c r="R124" s="472"/>
      <c r="S124" s="472"/>
      <c r="T124" s="473">
        <v>0.50532999999999995</v>
      </c>
      <c r="U124" s="472">
        <f>ROUND(E124*T124,2)</f>
        <v>8.89</v>
      </c>
      <c r="V124" s="474"/>
      <c r="W124" s="474"/>
      <c r="X124" s="474"/>
      <c r="Y124" s="474"/>
      <c r="Z124" s="474"/>
      <c r="AA124" s="474"/>
      <c r="AB124" s="474"/>
      <c r="AC124" s="474"/>
      <c r="AD124" s="474"/>
      <c r="AE124" s="474" t="s">
        <v>178</v>
      </c>
      <c r="AF124" s="474"/>
      <c r="AG124" s="474"/>
      <c r="AH124" s="474"/>
      <c r="AI124" s="474"/>
      <c r="AJ124" s="474"/>
      <c r="AK124" s="474"/>
      <c r="AL124" s="474"/>
      <c r="AM124" s="474"/>
      <c r="AN124" s="474"/>
      <c r="AO124" s="474"/>
      <c r="AP124" s="474"/>
      <c r="AQ124" s="474"/>
      <c r="AR124" s="474"/>
      <c r="AS124" s="474"/>
      <c r="AT124" s="474"/>
      <c r="AU124" s="474"/>
      <c r="AV124" s="474"/>
      <c r="AW124" s="474"/>
      <c r="AX124" s="474"/>
      <c r="AY124" s="474"/>
      <c r="AZ124" s="474"/>
      <c r="BA124" s="474"/>
      <c r="BB124" s="474"/>
      <c r="BC124" s="474"/>
      <c r="BD124" s="474"/>
      <c r="BE124" s="474"/>
      <c r="BF124" s="474"/>
      <c r="BG124" s="474"/>
      <c r="BH124" s="474"/>
    </row>
    <row r="125" spans="1:60" s="475" customFormat="1" ht="20.399999999999999" outlineLevel="1">
      <c r="A125" s="466">
        <v>34</v>
      </c>
      <c r="B125" s="467" t="s">
        <v>231</v>
      </c>
      <c r="C125" s="468" t="s">
        <v>232</v>
      </c>
      <c r="D125" s="472" t="s">
        <v>145</v>
      </c>
      <c r="E125" s="479">
        <v>2.31</v>
      </c>
      <c r="F125" s="470"/>
      <c r="G125" s="471">
        <f>ROUND(E125*F125,2)</f>
        <v>0</v>
      </c>
      <c r="H125" s="471"/>
      <c r="I125" s="471">
        <f>ROUND(E125*H125,2)</f>
        <v>0</v>
      </c>
      <c r="J125" s="471"/>
      <c r="K125" s="471">
        <f>ROUND(E125*J125,2)</f>
        <v>0</v>
      </c>
      <c r="L125" s="471">
        <v>21</v>
      </c>
      <c r="M125" s="471">
        <f>G125*(1+L125/100)</f>
        <v>0</v>
      </c>
      <c r="N125" s="472">
        <v>1.2600000000000001E-3</v>
      </c>
      <c r="O125" s="472">
        <f>ROUND(E125*N125,5)</f>
        <v>2.9099999999999998E-3</v>
      </c>
      <c r="P125" s="472">
        <v>0</v>
      </c>
      <c r="Q125" s="472">
        <f>ROUND(E125*P125,5)</f>
        <v>0</v>
      </c>
      <c r="R125" s="472"/>
      <c r="S125" s="472"/>
      <c r="T125" s="473">
        <v>0</v>
      </c>
      <c r="U125" s="472">
        <f>ROUND(E125*T125,2)</f>
        <v>0</v>
      </c>
      <c r="V125" s="474"/>
      <c r="W125" s="474"/>
      <c r="X125" s="474"/>
      <c r="Y125" s="474"/>
      <c r="Z125" s="474"/>
      <c r="AA125" s="474"/>
      <c r="AB125" s="474"/>
      <c r="AC125" s="474"/>
      <c r="AD125" s="474"/>
      <c r="AE125" s="474" t="s">
        <v>123</v>
      </c>
      <c r="AF125" s="474"/>
      <c r="AG125" s="474"/>
      <c r="AH125" s="474"/>
      <c r="AI125" s="474"/>
      <c r="AJ125" s="474"/>
      <c r="AK125" s="474"/>
      <c r="AL125" s="474"/>
      <c r="AM125" s="474"/>
      <c r="AN125" s="474"/>
      <c r="AO125" s="474"/>
      <c r="AP125" s="474"/>
      <c r="AQ125" s="474"/>
      <c r="AR125" s="474"/>
      <c r="AS125" s="474"/>
      <c r="AT125" s="474"/>
      <c r="AU125" s="474"/>
      <c r="AV125" s="474"/>
      <c r="AW125" s="474"/>
      <c r="AX125" s="474"/>
      <c r="AY125" s="474"/>
      <c r="AZ125" s="474"/>
      <c r="BA125" s="474"/>
      <c r="BB125" s="474"/>
      <c r="BC125" s="474"/>
      <c r="BD125" s="474"/>
      <c r="BE125" s="474"/>
      <c r="BF125" s="474"/>
      <c r="BG125" s="474"/>
      <c r="BH125" s="474"/>
    </row>
    <row r="126" spans="1:60" outlineLevel="1">
      <c r="A126" s="110"/>
      <c r="B126" s="113"/>
      <c r="C126" s="126" t="s">
        <v>138</v>
      </c>
      <c r="D126" s="120"/>
      <c r="E126" s="483"/>
      <c r="F126" s="121"/>
      <c r="G126" s="121"/>
      <c r="H126" s="121"/>
      <c r="I126" s="121"/>
      <c r="J126" s="121"/>
      <c r="K126" s="121"/>
      <c r="L126" s="121"/>
      <c r="M126" s="121"/>
      <c r="N126" s="115"/>
      <c r="O126" s="115"/>
      <c r="P126" s="115"/>
      <c r="Q126" s="115"/>
      <c r="R126" s="115"/>
      <c r="S126" s="115"/>
      <c r="T126" s="116"/>
      <c r="U126" s="115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 t="s">
        <v>128</v>
      </c>
      <c r="AF126" s="109">
        <v>2</v>
      </c>
      <c r="AG126" s="109"/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</row>
    <row r="127" spans="1:60" outlineLevel="1">
      <c r="A127" s="110"/>
      <c r="B127" s="113"/>
      <c r="C127" s="127" t="s">
        <v>233</v>
      </c>
      <c r="D127" s="120"/>
      <c r="E127" s="483">
        <v>2.31</v>
      </c>
      <c r="F127" s="121"/>
      <c r="G127" s="121"/>
      <c r="H127" s="121"/>
      <c r="I127" s="121"/>
      <c r="J127" s="121"/>
      <c r="K127" s="121"/>
      <c r="L127" s="121"/>
      <c r="M127" s="121"/>
      <c r="N127" s="115"/>
      <c r="O127" s="115"/>
      <c r="P127" s="115"/>
      <c r="Q127" s="115"/>
      <c r="R127" s="115"/>
      <c r="S127" s="115"/>
      <c r="T127" s="116"/>
      <c r="U127" s="115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 t="s">
        <v>128</v>
      </c>
      <c r="AF127" s="109">
        <v>2</v>
      </c>
      <c r="AG127" s="109"/>
      <c r="AH127" s="109"/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  <c r="BB127" s="109"/>
      <c r="BC127" s="109"/>
      <c r="BD127" s="109"/>
      <c r="BE127" s="109"/>
      <c r="BF127" s="109"/>
      <c r="BG127" s="109"/>
      <c r="BH127" s="109"/>
    </row>
    <row r="128" spans="1:60" outlineLevel="1">
      <c r="A128" s="110"/>
      <c r="B128" s="113"/>
      <c r="C128" s="126" t="s">
        <v>141</v>
      </c>
      <c r="D128" s="120"/>
      <c r="E128" s="483"/>
      <c r="F128" s="121"/>
      <c r="G128" s="121"/>
      <c r="H128" s="121"/>
      <c r="I128" s="121"/>
      <c r="J128" s="121"/>
      <c r="K128" s="121"/>
      <c r="L128" s="121"/>
      <c r="M128" s="121"/>
      <c r="N128" s="115"/>
      <c r="O128" s="115"/>
      <c r="P128" s="115"/>
      <c r="Q128" s="115"/>
      <c r="R128" s="115"/>
      <c r="S128" s="115"/>
      <c r="T128" s="116"/>
      <c r="U128" s="115"/>
      <c r="V128" s="109"/>
      <c r="W128" s="109"/>
      <c r="X128" s="109"/>
      <c r="Y128" s="109"/>
      <c r="Z128" s="109"/>
      <c r="AA128" s="109"/>
      <c r="AB128" s="109"/>
      <c r="AC128" s="109"/>
      <c r="AD128" s="109"/>
      <c r="AE128" s="109" t="s">
        <v>128</v>
      </c>
      <c r="AF128" s="109">
        <v>0</v>
      </c>
      <c r="AG128" s="109"/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</row>
    <row r="129" spans="1:60" outlineLevel="1">
      <c r="A129" s="110"/>
      <c r="B129" s="113"/>
      <c r="C129" s="124" t="s">
        <v>234</v>
      </c>
      <c r="D129" s="117"/>
      <c r="E129" s="481">
        <v>2.31</v>
      </c>
      <c r="F129" s="121"/>
      <c r="G129" s="121"/>
      <c r="H129" s="121"/>
      <c r="I129" s="121"/>
      <c r="J129" s="121"/>
      <c r="K129" s="121"/>
      <c r="L129" s="121"/>
      <c r="M129" s="121"/>
      <c r="N129" s="115"/>
      <c r="O129" s="115"/>
      <c r="P129" s="115"/>
      <c r="Q129" s="115"/>
      <c r="R129" s="115"/>
      <c r="S129" s="115"/>
      <c r="T129" s="116"/>
      <c r="U129" s="115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 t="s">
        <v>128</v>
      </c>
      <c r="AF129" s="109">
        <v>0</v>
      </c>
      <c r="AG129" s="109"/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</row>
    <row r="130" spans="1:60" s="475" customFormat="1" ht="20.399999999999999" outlineLevel="1">
      <c r="A130" s="466">
        <v>35</v>
      </c>
      <c r="B130" s="467" t="s">
        <v>235</v>
      </c>
      <c r="C130" s="468" t="s">
        <v>236</v>
      </c>
      <c r="D130" s="472" t="s">
        <v>145</v>
      </c>
      <c r="E130" s="479">
        <v>3.6</v>
      </c>
      <c r="F130" s="470"/>
      <c r="G130" s="471">
        <f>ROUND(E130*F130,2)</f>
        <v>0</v>
      </c>
      <c r="H130" s="471"/>
      <c r="I130" s="471">
        <f>ROUND(E130*H130,2)</f>
        <v>0</v>
      </c>
      <c r="J130" s="471"/>
      <c r="K130" s="471">
        <f>ROUND(E130*J130,2)</f>
        <v>0</v>
      </c>
      <c r="L130" s="471">
        <v>21</v>
      </c>
      <c r="M130" s="471">
        <f>G130*(1+L130/100)</f>
        <v>0</v>
      </c>
      <c r="N130" s="472">
        <v>1.2600000000000001E-3</v>
      </c>
      <c r="O130" s="472">
        <f>ROUND(E130*N130,5)</f>
        <v>4.5399999999999998E-3</v>
      </c>
      <c r="P130" s="472">
        <v>0</v>
      </c>
      <c r="Q130" s="472">
        <f>ROUND(E130*P130,5)</f>
        <v>0</v>
      </c>
      <c r="R130" s="472"/>
      <c r="S130" s="472"/>
      <c r="T130" s="473">
        <v>0</v>
      </c>
      <c r="U130" s="472">
        <f>ROUND(E130*T130,2)</f>
        <v>0</v>
      </c>
      <c r="V130" s="474"/>
      <c r="W130" s="474"/>
      <c r="X130" s="474"/>
      <c r="Y130" s="474"/>
      <c r="Z130" s="474"/>
      <c r="AA130" s="474"/>
      <c r="AB130" s="474"/>
      <c r="AC130" s="474"/>
      <c r="AD130" s="474"/>
      <c r="AE130" s="474" t="s">
        <v>123</v>
      </c>
      <c r="AF130" s="474"/>
      <c r="AG130" s="474"/>
      <c r="AH130" s="474"/>
      <c r="AI130" s="474"/>
      <c r="AJ130" s="474"/>
      <c r="AK130" s="474"/>
      <c r="AL130" s="474"/>
      <c r="AM130" s="474"/>
      <c r="AN130" s="474"/>
      <c r="AO130" s="474"/>
      <c r="AP130" s="474"/>
      <c r="AQ130" s="474"/>
      <c r="AR130" s="474"/>
      <c r="AS130" s="474"/>
      <c r="AT130" s="474"/>
      <c r="AU130" s="474"/>
      <c r="AV130" s="474"/>
      <c r="AW130" s="474"/>
      <c r="AX130" s="474"/>
      <c r="AY130" s="474"/>
      <c r="AZ130" s="474"/>
      <c r="BA130" s="474"/>
      <c r="BB130" s="474"/>
      <c r="BC130" s="474"/>
      <c r="BD130" s="474"/>
      <c r="BE130" s="474"/>
      <c r="BF130" s="474"/>
      <c r="BG130" s="474"/>
      <c r="BH130" s="474"/>
    </row>
    <row r="131" spans="1:60" outlineLevel="1">
      <c r="A131" s="110"/>
      <c r="B131" s="113"/>
      <c r="C131" s="350" t="s">
        <v>237</v>
      </c>
      <c r="D131" s="423"/>
      <c r="E131" s="424"/>
      <c r="F131" s="425"/>
      <c r="G131" s="426"/>
      <c r="H131" s="121"/>
      <c r="I131" s="121"/>
      <c r="J131" s="121"/>
      <c r="K131" s="121"/>
      <c r="L131" s="121"/>
      <c r="M131" s="121"/>
      <c r="N131" s="115"/>
      <c r="O131" s="115"/>
      <c r="P131" s="115"/>
      <c r="Q131" s="115"/>
      <c r="R131" s="115"/>
      <c r="S131" s="115"/>
      <c r="T131" s="116"/>
      <c r="U131" s="115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 t="s">
        <v>238</v>
      </c>
      <c r="AF131" s="109"/>
      <c r="AG131" s="109"/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12" t="str">
        <f>C131</f>
        <v>včetně dodávky stěrky např. Schomburg</v>
      </c>
      <c r="BB131" s="109"/>
      <c r="BC131" s="109"/>
      <c r="BD131" s="109"/>
      <c r="BE131" s="109"/>
      <c r="BF131" s="109"/>
      <c r="BG131" s="109"/>
      <c r="BH131" s="109"/>
    </row>
    <row r="132" spans="1:60" outlineLevel="1">
      <c r="A132" s="110"/>
      <c r="B132" s="113"/>
      <c r="C132" s="126" t="s">
        <v>138</v>
      </c>
      <c r="D132" s="120"/>
      <c r="E132" s="483"/>
      <c r="F132" s="121"/>
      <c r="G132" s="121"/>
      <c r="H132" s="121"/>
      <c r="I132" s="121"/>
      <c r="J132" s="121"/>
      <c r="K132" s="121"/>
      <c r="L132" s="121"/>
      <c r="M132" s="121"/>
      <c r="N132" s="115"/>
      <c r="O132" s="115"/>
      <c r="P132" s="115"/>
      <c r="Q132" s="115"/>
      <c r="R132" s="115"/>
      <c r="S132" s="115"/>
      <c r="T132" s="116"/>
      <c r="U132" s="115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 t="s">
        <v>128</v>
      </c>
      <c r="AF132" s="109">
        <v>2</v>
      </c>
      <c r="AG132" s="109"/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</row>
    <row r="133" spans="1:60" outlineLevel="1">
      <c r="A133" s="110"/>
      <c r="B133" s="113"/>
      <c r="C133" s="127" t="s">
        <v>239</v>
      </c>
      <c r="D133" s="120"/>
      <c r="E133" s="483">
        <v>3.6</v>
      </c>
      <c r="F133" s="121"/>
      <c r="G133" s="121"/>
      <c r="H133" s="121"/>
      <c r="I133" s="121"/>
      <c r="J133" s="121"/>
      <c r="K133" s="121"/>
      <c r="L133" s="121"/>
      <c r="M133" s="121"/>
      <c r="N133" s="115"/>
      <c r="O133" s="115"/>
      <c r="P133" s="115"/>
      <c r="Q133" s="115"/>
      <c r="R133" s="115"/>
      <c r="S133" s="115"/>
      <c r="T133" s="116"/>
      <c r="U133" s="115"/>
      <c r="V133" s="109"/>
      <c r="W133" s="109"/>
      <c r="X133" s="109"/>
      <c r="Y133" s="109"/>
      <c r="Z133" s="109"/>
      <c r="AA133" s="109"/>
      <c r="AB133" s="109"/>
      <c r="AC133" s="109"/>
      <c r="AD133" s="109"/>
      <c r="AE133" s="109" t="s">
        <v>128</v>
      </c>
      <c r="AF133" s="109">
        <v>2</v>
      </c>
      <c r="AG133" s="109"/>
      <c r="AH133" s="109"/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</row>
    <row r="134" spans="1:60" outlineLevel="1">
      <c r="A134" s="110"/>
      <c r="B134" s="113"/>
      <c r="C134" s="126" t="s">
        <v>141</v>
      </c>
      <c r="D134" s="120"/>
      <c r="E134" s="483"/>
      <c r="F134" s="121"/>
      <c r="G134" s="121"/>
      <c r="H134" s="121"/>
      <c r="I134" s="121"/>
      <c r="J134" s="121"/>
      <c r="K134" s="121"/>
      <c r="L134" s="121"/>
      <c r="M134" s="121"/>
      <c r="N134" s="115"/>
      <c r="O134" s="115"/>
      <c r="P134" s="115"/>
      <c r="Q134" s="115"/>
      <c r="R134" s="115"/>
      <c r="S134" s="115"/>
      <c r="T134" s="116"/>
      <c r="U134" s="115"/>
      <c r="V134" s="109"/>
      <c r="W134" s="109"/>
      <c r="X134" s="109"/>
      <c r="Y134" s="109"/>
      <c r="Z134" s="109"/>
      <c r="AA134" s="109"/>
      <c r="AB134" s="109"/>
      <c r="AC134" s="109"/>
      <c r="AD134" s="109"/>
      <c r="AE134" s="109" t="s">
        <v>128</v>
      </c>
      <c r="AF134" s="109">
        <v>0</v>
      </c>
      <c r="AG134" s="109"/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</row>
    <row r="135" spans="1:60" outlineLevel="1">
      <c r="A135" s="110"/>
      <c r="B135" s="113"/>
      <c r="C135" s="124" t="s">
        <v>240</v>
      </c>
      <c r="D135" s="117"/>
      <c r="E135" s="481">
        <v>3.6</v>
      </c>
      <c r="F135" s="121"/>
      <c r="G135" s="121"/>
      <c r="H135" s="121"/>
      <c r="I135" s="121"/>
      <c r="J135" s="121"/>
      <c r="K135" s="121"/>
      <c r="L135" s="121"/>
      <c r="M135" s="121"/>
      <c r="N135" s="115"/>
      <c r="O135" s="115"/>
      <c r="P135" s="115"/>
      <c r="Q135" s="115"/>
      <c r="R135" s="115"/>
      <c r="S135" s="115"/>
      <c r="T135" s="116"/>
      <c r="U135" s="115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 t="s">
        <v>128</v>
      </c>
      <c r="AF135" s="109">
        <v>0</v>
      </c>
      <c r="AG135" s="109"/>
      <c r="AH135" s="109"/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</row>
    <row r="136" spans="1:60" s="475" customFormat="1" outlineLevel="1">
      <c r="A136" s="466">
        <v>36</v>
      </c>
      <c r="B136" s="467" t="s">
        <v>241</v>
      </c>
      <c r="C136" s="468" t="s">
        <v>242</v>
      </c>
      <c r="D136" s="472" t="s">
        <v>166</v>
      </c>
      <c r="E136" s="479">
        <v>0.2</v>
      </c>
      <c r="F136" s="470"/>
      <c r="G136" s="471">
        <f>ROUND(E136*F136,2)</f>
        <v>0</v>
      </c>
      <c r="H136" s="471"/>
      <c r="I136" s="471">
        <f>ROUND(E136*H136,2)</f>
        <v>0</v>
      </c>
      <c r="J136" s="471"/>
      <c r="K136" s="471">
        <f>ROUND(E136*J136,2)</f>
        <v>0</v>
      </c>
      <c r="L136" s="471">
        <v>21</v>
      </c>
      <c r="M136" s="471">
        <f>G136*(1+L136/100)</f>
        <v>0</v>
      </c>
      <c r="N136" s="472">
        <v>0</v>
      </c>
      <c r="O136" s="472">
        <f>ROUND(E136*N136,5)</f>
        <v>0</v>
      </c>
      <c r="P136" s="472">
        <v>0</v>
      </c>
      <c r="Q136" s="472">
        <f>ROUND(E136*P136,5)</f>
        <v>0</v>
      </c>
      <c r="R136" s="472"/>
      <c r="S136" s="472"/>
      <c r="T136" s="473">
        <v>1.5669999999999999</v>
      </c>
      <c r="U136" s="472">
        <f>ROUND(E136*T136,2)</f>
        <v>0.31</v>
      </c>
      <c r="V136" s="474"/>
      <c r="W136" s="474"/>
      <c r="X136" s="474"/>
      <c r="Y136" s="474"/>
      <c r="Z136" s="474"/>
      <c r="AA136" s="474"/>
      <c r="AB136" s="474"/>
      <c r="AC136" s="474"/>
      <c r="AD136" s="474"/>
      <c r="AE136" s="474" t="s">
        <v>123</v>
      </c>
      <c r="AF136" s="474"/>
      <c r="AG136" s="474"/>
      <c r="AH136" s="474"/>
      <c r="AI136" s="474"/>
      <c r="AJ136" s="474"/>
      <c r="AK136" s="474"/>
      <c r="AL136" s="474"/>
      <c r="AM136" s="474"/>
      <c r="AN136" s="474"/>
      <c r="AO136" s="474"/>
      <c r="AP136" s="474"/>
      <c r="AQ136" s="474"/>
      <c r="AR136" s="474"/>
      <c r="AS136" s="474"/>
      <c r="AT136" s="474"/>
      <c r="AU136" s="474"/>
      <c r="AV136" s="474"/>
      <c r="AW136" s="474"/>
      <c r="AX136" s="474"/>
      <c r="AY136" s="474"/>
      <c r="AZ136" s="474"/>
      <c r="BA136" s="474"/>
      <c r="BB136" s="474"/>
      <c r="BC136" s="474"/>
      <c r="BD136" s="474"/>
      <c r="BE136" s="474"/>
      <c r="BF136" s="474"/>
      <c r="BG136" s="474"/>
      <c r="BH136" s="474"/>
    </row>
    <row r="137" spans="1:60">
      <c r="A137" s="111" t="s">
        <v>119</v>
      </c>
      <c r="B137" s="114" t="s">
        <v>74</v>
      </c>
      <c r="C137" s="125" t="s">
        <v>75</v>
      </c>
      <c r="D137" s="118"/>
      <c r="E137" s="482"/>
      <c r="F137" s="122"/>
      <c r="G137" s="122">
        <f>SUMIF(AE138:AE138,"&lt;&gt;NOR",G138:G138)</f>
        <v>0</v>
      </c>
      <c r="H137" s="122"/>
      <c r="I137" s="122">
        <f>SUM(I138:I138)</f>
        <v>0</v>
      </c>
      <c r="J137" s="122"/>
      <c r="K137" s="122">
        <f>SUM(K138:K138)</f>
        <v>0</v>
      </c>
      <c r="L137" s="122"/>
      <c r="M137" s="122">
        <f>SUM(M138:M138)</f>
        <v>0</v>
      </c>
      <c r="N137" s="118"/>
      <c r="O137" s="118">
        <f>SUM(O138:O138)</f>
        <v>0</v>
      </c>
      <c r="P137" s="118"/>
      <c r="Q137" s="118">
        <f>SUM(Q138:Q138)</f>
        <v>0</v>
      </c>
      <c r="R137" s="118"/>
      <c r="S137" s="118"/>
      <c r="T137" s="119"/>
      <c r="U137" s="118">
        <f>SUM(U138:U138)</f>
        <v>0</v>
      </c>
      <c r="AE137" t="s">
        <v>120</v>
      </c>
    </row>
    <row r="138" spans="1:60" s="475" customFormat="1" outlineLevel="1">
      <c r="A138" s="466">
        <v>37</v>
      </c>
      <c r="B138" s="467" t="s">
        <v>243</v>
      </c>
      <c r="C138" s="468" t="s">
        <v>244</v>
      </c>
      <c r="D138" s="472" t="s">
        <v>245</v>
      </c>
      <c r="E138" s="479">
        <v>1</v>
      </c>
      <c r="F138" s="494">
        <f>'720_II_VV'!H25</f>
        <v>0</v>
      </c>
      <c r="G138" s="471">
        <f>ROUND(E138*F138,2)</f>
        <v>0</v>
      </c>
      <c r="H138" s="471"/>
      <c r="I138" s="471">
        <f>ROUND(E138*H138,2)</f>
        <v>0</v>
      </c>
      <c r="J138" s="471"/>
      <c r="K138" s="471">
        <f>ROUND(E138*J138,2)</f>
        <v>0</v>
      </c>
      <c r="L138" s="471">
        <v>21</v>
      </c>
      <c r="M138" s="471">
        <f>G138*(1+L138/100)</f>
        <v>0</v>
      </c>
      <c r="N138" s="472">
        <v>0</v>
      </c>
      <c r="O138" s="472">
        <f>ROUND(E138*N138,5)</f>
        <v>0</v>
      </c>
      <c r="P138" s="472">
        <v>0</v>
      </c>
      <c r="Q138" s="472">
        <f>ROUND(E138*P138,5)</f>
        <v>0</v>
      </c>
      <c r="R138" s="472"/>
      <c r="S138" s="472"/>
      <c r="T138" s="473">
        <v>0</v>
      </c>
      <c r="U138" s="472">
        <f>ROUND(E138*T138,2)</f>
        <v>0</v>
      </c>
      <c r="V138" s="474"/>
      <c r="W138" s="474"/>
      <c r="X138" s="474"/>
      <c r="Y138" s="474"/>
      <c r="Z138" s="474"/>
      <c r="AA138" s="474"/>
      <c r="AB138" s="474"/>
      <c r="AC138" s="474"/>
      <c r="AD138" s="474"/>
      <c r="AE138" s="474" t="s">
        <v>123</v>
      </c>
      <c r="AF138" s="474"/>
      <c r="AG138" s="474"/>
      <c r="AH138" s="474"/>
      <c r="AI138" s="474"/>
      <c r="AJ138" s="474"/>
      <c r="AK138" s="474"/>
      <c r="AL138" s="474"/>
      <c r="AM138" s="474"/>
      <c r="AN138" s="474"/>
      <c r="AO138" s="474"/>
      <c r="AP138" s="474"/>
      <c r="AQ138" s="474"/>
      <c r="AR138" s="474"/>
      <c r="AS138" s="474"/>
      <c r="AT138" s="474"/>
      <c r="AU138" s="474"/>
      <c r="AV138" s="474"/>
      <c r="AW138" s="474"/>
      <c r="AX138" s="474"/>
      <c r="AY138" s="474"/>
      <c r="AZ138" s="474"/>
      <c r="BA138" s="474"/>
      <c r="BB138" s="474"/>
      <c r="BC138" s="474"/>
      <c r="BD138" s="474"/>
      <c r="BE138" s="474"/>
      <c r="BF138" s="474"/>
      <c r="BG138" s="474"/>
      <c r="BH138" s="474"/>
    </row>
    <row r="139" spans="1:60" ht="26.4">
      <c r="A139" s="111" t="s">
        <v>119</v>
      </c>
      <c r="B139" s="114" t="s">
        <v>357</v>
      </c>
      <c r="C139" s="125" t="s">
        <v>912</v>
      </c>
      <c r="D139" s="118"/>
      <c r="E139" s="482"/>
      <c r="F139" s="122"/>
      <c r="G139" s="122">
        <f>SUMIF(AE140:AE142,"&lt;&gt;NOR",G140:G142)</f>
        <v>0</v>
      </c>
      <c r="H139" s="122"/>
      <c r="I139" s="122">
        <f>SUM(I140:I142)</f>
        <v>0</v>
      </c>
      <c r="J139" s="122"/>
      <c r="K139" s="122">
        <f>SUM(K140:K142)</f>
        <v>0</v>
      </c>
      <c r="L139" s="122"/>
      <c r="M139" s="122">
        <f>SUM(M140:M142)</f>
        <v>0</v>
      </c>
      <c r="N139" s="118"/>
      <c r="O139" s="118">
        <f>SUM(O140:O142)</f>
        <v>1.0199999999999999E-2</v>
      </c>
      <c r="P139" s="118"/>
      <c r="Q139" s="118">
        <f>SUM(Q140:Q142)</f>
        <v>0</v>
      </c>
      <c r="R139" s="118"/>
      <c r="S139" s="118"/>
      <c r="T139" s="119"/>
      <c r="U139" s="118">
        <f>SUM(U140:U142)</f>
        <v>1.52</v>
      </c>
      <c r="AE139" t="s">
        <v>120</v>
      </c>
    </row>
    <row r="140" spans="1:60" s="475" customFormat="1" outlineLevel="1">
      <c r="A140" s="466">
        <v>38</v>
      </c>
      <c r="B140" s="467" t="s">
        <v>913</v>
      </c>
      <c r="C140" s="468" t="s">
        <v>914</v>
      </c>
      <c r="D140" s="472" t="s">
        <v>360</v>
      </c>
      <c r="E140" s="479">
        <v>2</v>
      </c>
      <c r="F140" s="470"/>
      <c r="G140" s="471">
        <f>ROUND(E140*F140,2)</f>
        <v>0</v>
      </c>
      <c r="H140" s="471"/>
      <c r="I140" s="471">
        <f>ROUND(E140*H140,2)</f>
        <v>0</v>
      </c>
      <c r="J140" s="471"/>
      <c r="K140" s="471">
        <f>ROUND(E140*J140,2)</f>
        <v>0</v>
      </c>
      <c r="L140" s="471">
        <v>21</v>
      </c>
      <c r="M140" s="471">
        <f>G140*(1+L140/100)</f>
        <v>0</v>
      </c>
      <c r="N140" s="472">
        <v>1.8E-3</v>
      </c>
      <c r="O140" s="472">
        <f>ROUND(E140*N140,5)</f>
        <v>3.5999999999999999E-3</v>
      </c>
      <c r="P140" s="472">
        <v>0</v>
      </c>
      <c r="Q140" s="472">
        <f>ROUND(E140*P140,5)</f>
        <v>0</v>
      </c>
      <c r="R140" s="472"/>
      <c r="S140" s="472"/>
      <c r="T140" s="473">
        <v>0.38</v>
      </c>
      <c r="U140" s="472">
        <f>ROUND(E140*T140,2)</f>
        <v>0.76</v>
      </c>
      <c r="V140" s="474"/>
      <c r="W140" s="474"/>
      <c r="X140" s="474"/>
      <c r="Y140" s="474"/>
      <c r="Z140" s="474"/>
      <c r="AA140" s="474"/>
      <c r="AB140" s="474"/>
      <c r="AC140" s="474"/>
      <c r="AD140" s="474"/>
      <c r="AE140" s="474" t="s">
        <v>123</v>
      </c>
      <c r="AF140" s="474"/>
      <c r="AG140" s="474"/>
      <c r="AH140" s="474"/>
      <c r="AI140" s="474"/>
      <c r="AJ140" s="474"/>
      <c r="AK140" s="474"/>
      <c r="AL140" s="474"/>
      <c r="AM140" s="474"/>
      <c r="AN140" s="474"/>
      <c r="AO140" s="474"/>
      <c r="AP140" s="474"/>
      <c r="AQ140" s="474"/>
      <c r="AR140" s="474"/>
      <c r="AS140" s="474"/>
      <c r="AT140" s="474"/>
      <c r="AU140" s="474"/>
      <c r="AV140" s="474"/>
      <c r="AW140" s="474"/>
      <c r="AX140" s="474"/>
      <c r="AY140" s="474"/>
      <c r="AZ140" s="474"/>
      <c r="BA140" s="474"/>
      <c r="BB140" s="474"/>
      <c r="BC140" s="474"/>
      <c r="BD140" s="474"/>
      <c r="BE140" s="474"/>
      <c r="BF140" s="474"/>
      <c r="BG140" s="474"/>
      <c r="BH140" s="474"/>
    </row>
    <row r="141" spans="1:60" s="475" customFormat="1" outlineLevel="1">
      <c r="A141" s="466">
        <v>39</v>
      </c>
      <c r="B141" s="467" t="s">
        <v>915</v>
      </c>
      <c r="C141" s="468" t="s">
        <v>916</v>
      </c>
      <c r="D141" s="472" t="s">
        <v>360</v>
      </c>
      <c r="E141" s="479">
        <v>2</v>
      </c>
      <c r="F141" s="470"/>
      <c r="G141" s="471">
        <f>ROUND(E141*F141,2)</f>
        <v>0</v>
      </c>
      <c r="H141" s="471"/>
      <c r="I141" s="471">
        <f>ROUND(E141*H141,2)</f>
        <v>0</v>
      </c>
      <c r="J141" s="471"/>
      <c r="K141" s="471">
        <f>ROUND(E141*J141,2)</f>
        <v>0</v>
      </c>
      <c r="L141" s="471">
        <v>21</v>
      </c>
      <c r="M141" s="471">
        <f>G141*(1+L141/100)</f>
        <v>0</v>
      </c>
      <c r="N141" s="472">
        <v>2.3E-3</v>
      </c>
      <c r="O141" s="472">
        <f>ROUND(E141*N141,5)</f>
        <v>4.5999999999999999E-3</v>
      </c>
      <c r="P141" s="472">
        <v>0</v>
      </c>
      <c r="Q141" s="472">
        <f>ROUND(E141*P141,5)</f>
        <v>0</v>
      </c>
      <c r="R141" s="472"/>
      <c r="S141" s="472"/>
      <c r="T141" s="473">
        <v>0.38</v>
      </c>
      <c r="U141" s="472">
        <f>ROUND(E141*T141,2)</f>
        <v>0.76</v>
      </c>
      <c r="V141" s="474"/>
      <c r="W141" s="474"/>
      <c r="X141" s="474"/>
      <c r="Y141" s="474"/>
      <c r="Z141" s="474"/>
      <c r="AA141" s="474"/>
      <c r="AB141" s="474"/>
      <c r="AC141" s="474"/>
      <c r="AD141" s="474"/>
      <c r="AE141" s="474" t="s">
        <v>123</v>
      </c>
      <c r="AF141" s="474"/>
      <c r="AG141" s="474"/>
      <c r="AH141" s="474"/>
      <c r="AI141" s="474"/>
      <c r="AJ141" s="474"/>
      <c r="AK141" s="474"/>
      <c r="AL141" s="474"/>
      <c r="AM141" s="474"/>
      <c r="AN141" s="474"/>
      <c r="AO141" s="474"/>
      <c r="AP141" s="474"/>
      <c r="AQ141" s="474"/>
      <c r="AR141" s="474"/>
      <c r="AS141" s="474"/>
      <c r="AT141" s="474"/>
      <c r="AU141" s="474"/>
      <c r="AV141" s="474"/>
      <c r="AW141" s="474"/>
      <c r="AX141" s="474"/>
      <c r="AY141" s="474"/>
      <c r="AZ141" s="474"/>
      <c r="BA141" s="474"/>
      <c r="BB141" s="474"/>
      <c r="BC141" s="474"/>
      <c r="BD141" s="474"/>
      <c r="BE141" s="474"/>
      <c r="BF141" s="474"/>
      <c r="BG141" s="474"/>
      <c r="BH141" s="474"/>
    </row>
    <row r="142" spans="1:60" s="475" customFormat="1" outlineLevel="1">
      <c r="A142" s="466">
        <v>40</v>
      </c>
      <c r="B142" s="467" t="s">
        <v>917</v>
      </c>
      <c r="C142" s="468" t="s">
        <v>918</v>
      </c>
      <c r="D142" s="472" t="s">
        <v>225</v>
      </c>
      <c r="E142" s="479">
        <v>1</v>
      </c>
      <c r="F142" s="470"/>
      <c r="G142" s="471">
        <f>ROUND(E142*F142,2)</f>
        <v>0</v>
      </c>
      <c r="H142" s="471"/>
      <c r="I142" s="471">
        <f>ROUND(E142*H142,2)</f>
        <v>0</v>
      </c>
      <c r="J142" s="471"/>
      <c r="K142" s="471">
        <f>ROUND(E142*J142,2)</f>
        <v>0</v>
      </c>
      <c r="L142" s="471">
        <v>21</v>
      </c>
      <c r="M142" s="471">
        <f>G142*(1+L142/100)</f>
        <v>0</v>
      </c>
      <c r="N142" s="472">
        <v>2E-3</v>
      </c>
      <c r="O142" s="472">
        <f>ROUND(E142*N142,5)</f>
        <v>2E-3</v>
      </c>
      <c r="P142" s="472">
        <v>0</v>
      </c>
      <c r="Q142" s="472">
        <f>ROUND(E142*P142,5)</f>
        <v>0</v>
      </c>
      <c r="R142" s="472"/>
      <c r="S142" s="472"/>
      <c r="T142" s="473">
        <v>0</v>
      </c>
      <c r="U142" s="472">
        <f>ROUND(E142*T142,2)</f>
        <v>0</v>
      </c>
      <c r="V142" s="474"/>
      <c r="W142" s="474"/>
      <c r="X142" s="474"/>
      <c r="Y142" s="474"/>
      <c r="Z142" s="474"/>
      <c r="AA142" s="474"/>
      <c r="AB142" s="474"/>
      <c r="AC142" s="474"/>
      <c r="AD142" s="474"/>
      <c r="AE142" s="474" t="s">
        <v>260</v>
      </c>
      <c r="AF142" s="474"/>
      <c r="AG142" s="474"/>
      <c r="AH142" s="474"/>
      <c r="AI142" s="474"/>
      <c r="AJ142" s="474"/>
      <c r="AK142" s="474"/>
      <c r="AL142" s="474"/>
      <c r="AM142" s="474"/>
      <c r="AN142" s="474"/>
      <c r="AO142" s="474"/>
      <c r="AP142" s="474"/>
      <c r="AQ142" s="474"/>
      <c r="AR142" s="474"/>
      <c r="AS142" s="474"/>
      <c r="AT142" s="474"/>
      <c r="AU142" s="474"/>
      <c r="AV142" s="474"/>
      <c r="AW142" s="474"/>
      <c r="AX142" s="474"/>
      <c r="AY142" s="474"/>
      <c r="AZ142" s="474"/>
      <c r="BA142" s="474"/>
      <c r="BB142" s="474"/>
      <c r="BC142" s="474"/>
      <c r="BD142" s="474"/>
      <c r="BE142" s="474"/>
      <c r="BF142" s="474"/>
      <c r="BG142" s="474"/>
      <c r="BH142" s="474"/>
    </row>
    <row r="143" spans="1:60">
      <c r="A143" s="111" t="s">
        <v>119</v>
      </c>
      <c r="B143" s="114" t="s">
        <v>76</v>
      </c>
      <c r="C143" s="125" t="s">
        <v>77</v>
      </c>
      <c r="D143" s="118"/>
      <c r="E143" s="482"/>
      <c r="F143" s="122"/>
      <c r="G143" s="122">
        <f>SUMIF(AE144:AE145,"&lt;&gt;NOR",G144:G145)</f>
        <v>0</v>
      </c>
      <c r="H143" s="122"/>
      <c r="I143" s="122">
        <f>SUM(I144:I145)</f>
        <v>0</v>
      </c>
      <c r="J143" s="122"/>
      <c r="K143" s="122">
        <f>SUM(K144:K145)</f>
        <v>0</v>
      </c>
      <c r="L143" s="122"/>
      <c r="M143" s="122">
        <f>SUM(M144:M145)</f>
        <v>0</v>
      </c>
      <c r="N143" s="118"/>
      <c r="O143" s="118">
        <f>SUM(O144:O145)</f>
        <v>4.3740000000000001E-2</v>
      </c>
      <c r="P143" s="118"/>
      <c r="Q143" s="118">
        <f>SUM(Q144:Q145)</f>
        <v>0</v>
      </c>
      <c r="R143" s="118"/>
      <c r="S143" s="118"/>
      <c r="T143" s="119"/>
      <c r="U143" s="118">
        <f>SUM(U144:U145)</f>
        <v>3.68</v>
      </c>
      <c r="AE143" t="s">
        <v>120</v>
      </c>
    </row>
    <row r="144" spans="1:60" s="475" customFormat="1" ht="20.399999999999999" outlineLevel="1">
      <c r="A144" s="466">
        <v>41</v>
      </c>
      <c r="B144" s="467" t="s">
        <v>246</v>
      </c>
      <c r="C144" s="468" t="s">
        <v>247</v>
      </c>
      <c r="D144" s="472" t="s">
        <v>145</v>
      </c>
      <c r="E144" s="479">
        <v>3.6</v>
      </c>
      <c r="F144" s="470"/>
      <c r="G144" s="471">
        <f>ROUND(E144*F144,2)</f>
        <v>0</v>
      </c>
      <c r="H144" s="471"/>
      <c r="I144" s="471">
        <f>ROUND(E144*H144,2)</f>
        <v>0</v>
      </c>
      <c r="J144" s="471"/>
      <c r="K144" s="471">
        <f>ROUND(E144*J144,2)</f>
        <v>0</v>
      </c>
      <c r="L144" s="471">
        <v>21</v>
      </c>
      <c r="M144" s="471">
        <f>G144*(1+L144/100)</f>
        <v>0</v>
      </c>
      <c r="N144" s="472">
        <v>1.2149999999999999E-2</v>
      </c>
      <c r="O144" s="472">
        <f>ROUND(E144*N144,5)</f>
        <v>4.3740000000000001E-2</v>
      </c>
      <c r="P144" s="472">
        <v>0</v>
      </c>
      <c r="Q144" s="472">
        <f>ROUND(E144*P144,5)</f>
        <v>0</v>
      </c>
      <c r="R144" s="472"/>
      <c r="S144" s="472"/>
      <c r="T144" s="473">
        <v>1.0109999999999999</v>
      </c>
      <c r="U144" s="472">
        <f>ROUND(E144*T144,2)</f>
        <v>3.64</v>
      </c>
      <c r="V144" s="474"/>
      <c r="W144" s="474"/>
      <c r="X144" s="474"/>
      <c r="Y144" s="474"/>
      <c r="Z144" s="474"/>
      <c r="AA144" s="474"/>
      <c r="AB144" s="474"/>
      <c r="AC144" s="474"/>
      <c r="AD144" s="474"/>
      <c r="AE144" s="474" t="s">
        <v>123</v>
      </c>
      <c r="AF144" s="474"/>
      <c r="AG144" s="474"/>
      <c r="AH144" s="474"/>
      <c r="AI144" s="474"/>
      <c r="AJ144" s="474"/>
      <c r="AK144" s="474"/>
      <c r="AL144" s="474"/>
      <c r="AM144" s="474"/>
      <c r="AN144" s="474"/>
      <c r="AO144" s="474"/>
      <c r="AP144" s="474"/>
      <c r="AQ144" s="474"/>
      <c r="AR144" s="474"/>
      <c r="AS144" s="474"/>
      <c r="AT144" s="474"/>
      <c r="AU144" s="474"/>
      <c r="AV144" s="474"/>
      <c r="AW144" s="474"/>
      <c r="AX144" s="474"/>
      <c r="AY144" s="474"/>
      <c r="AZ144" s="474"/>
      <c r="BA144" s="474"/>
      <c r="BB144" s="474"/>
      <c r="BC144" s="474"/>
      <c r="BD144" s="474"/>
      <c r="BE144" s="474"/>
      <c r="BF144" s="474"/>
      <c r="BG144" s="474"/>
      <c r="BH144" s="474"/>
    </row>
    <row r="145" spans="1:60" s="475" customFormat="1" outlineLevel="1">
      <c r="A145" s="466">
        <v>42</v>
      </c>
      <c r="B145" s="467" t="s">
        <v>226</v>
      </c>
      <c r="C145" s="468" t="s">
        <v>227</v>
      </c>
      <c r="D145" s="472" t="s">
        <v>166</v>
      </c>
      <c r="E145" s="479">
        <v>0.04</v>
      </c>
      <c r="F145" s="470"/>
      <c r="G145" s="471">
        <f>ROUND(E145*F145,2)</f>
        <v>0</v>
      </c>
      <c r="H145" s="471"/>
      <c r="I145" s="471">
        <f>ROUND(E145*H145,2)</f>
        <v>0</v>
      </c>
      <c r="J145" s="471"/>
      <c r="K145" s="471">
        <f>ROUND(E145*J145,2)</f>
        <v>0</v>
      </c>
      <c r="L145" s="471">
        <v>21</v>
      </c>
      <c r="M145" s="471">
        <f>G145*(1+L145/100)</f>
        <v>0</v>
      </c>
      <c r="N145" s="472">
        <v>0</v>
      </c>
      <c r="O145" s="472">
        <f>ROUND(E145*N145,5)</f>
        <v>0</v>
      </c>
      <c r="P145" s="472">
        <v>0</v>
      </c>
      <c r="Q145" s="472">
        <f>ROUND(E145*P145,5)</f>
        <v>0</v>
      </c>
      <c r="R145" s="472"/>
      <c r="S145" s="472"/>
      <c r="T145" s="473">
        <v>0.9385</v>
      </c>
      <c r="U145" s="472">
        <f>ROUND(E145*T145,2)</f>
        <v>0.04</v>
      </c>
      <c r="V145" s="474"/>
      <c r="W145" s="474"/>
      <c r="X145" s="474"/>
      <c r="Y145" s="474"/>
      <c r="Z145" s="474"/>
      <c r="AA145" s="474"/>
      <c r="AB145" s="474"/>
      <c r="AC145" s="474"/>
      <c r="AD145" s="474"/>
      <c r="AE145" s="474" t="s">
        <v>123</v>
      </c>
      <c r="AF145" s="474"/>
      <c r="AG145" s="474"/>
      <c r="AH145" s="474"/>
      <c r="AI145" s="474"/>
      <c r="AJ145" s="474"/>
      <c r="AK145" s="474"/>
      <c r="AL145" s="474"/>
      <c r="AM145" s="474"/>
      <c r="AN145" s="474"/>
      <c r="AO145" s="474"/>
      <c r="AP145" s="474"/>
      <c r="AQ145" s="474"/>
      <c r="AR145" s="474"/>
      <c r="AS145" s="474"/>
      <c r="AT145" s="474"/>
      <c r="AU145" s="474"/>
      <c r="AV145" s="474"/>
      <c r="AW145" s="474"/>
      <c r="AX145" s="474"/>
      <c r="AY145" s="474"/>
      <c r="AZ145" s="474"/>
      <c r="BA145" s="474"/>
      <c r="BB145" s="474"/>
      <c r="BC145" s="474"/>
      <c r="BD145" s="474"/>
      <c r="BE145" s="474"/>
      <c r="BF145" s="474"/>
      <c r="BG145" s="474"/>
      <c r="BH145" s="474"/>
    </row>
    <row r="146" spans="1:60">
      <c r="A146" s="111" t="s">
        <v>119</v>
      </c>
      <c r="B146" s="114" t="s">
        <v>884</v>
      </c>
      <c r="C146" s="125" t="s">
        <v>885</v>
      </c>
      <c r="D146" s="118"/>
      <c r="E146" s="482"/>
      <c r="F146" s="122"/>
      <c r="G146" s="122">
        <f>SUMIF(AE147:AE152,"&lt;&gt;NOR",G147:G152)</f>
        <v>0</v>
      </c>
      <c r="H146" s="122"/>
      <c r="I146" s="122">
        <f>SUM(I147:I152)</f>
        <v>0</v>
      </c>
      <c r="J146" s="122"/>
      <c r="K146" s="122">
        <f>SUM(K147:K152)</f>
        <v>0</v>
      </c>
      <c r="L146" s="122"/>
      <c r="M146" s="122">
        <f>SUM(M147:M152)</f>
        <v>0</v>
      </c>
      <c r="N146" s="118"/>
      <c r="O146" s="118">
        <f>SUM(O147:O152)</f>
        <v>5.7770000000000002E-2</v>
      </c>
      <c r="P146" s="118"/>
      <c r="Q146" s="118">
        <f>SUM(Q147:Q152)</f>
        <v>7.281E-2</v>
      </c>
      <c r="R146" s="118"/>
      <c r="S146" s="118"/>
      <c r="T146" s="119"/>
      <c r="U146" s="118">
        <f>SUM(U147:U152)</f>
        <v>7.8500000000000005</v>
      </c>
      <c r="AE146" t="s">
        <v>120</v>
      </c>
    </row>
    <row r="147" spans="1:60" s="475" customFormat="1" outlineLevel="1">
      <c r="A147" s="466">
        <v>43</v>
      </c>
      <c r="B147" s="467" t="s">
        <v>897</v>
      </c>
      <c r="C147" s="468" t="s">
        <v>898</v>
      </c>
      <c r="D147" s="472" t="s">
        <v>174</v>
      </c>
      <c r="E147" s="479">
        <v>18.7</v>
      </c>
      <c r="F147" s="470"/>
      <c r="G147" s="471">
        <f t="shared" ref="G147:G152" si="0">ROUND(E147*F147,2)</f>
        <v>0</v>
      </c>
      <c r="H147" s="471"/>
      <c r="I147" s="471">
        <f t="shared" ref="I147:I152" si="1">ROUND(E147*H147,2)</f>
        <v>0</v>
      </c>
      <c r="J147" s="471"/>
      <c r="K147" s="471">
        <f t="shared" ref="K147:K152" si="2">ROUND(E147*J147,2)</f>
        <v>0</v>
      </c>
      <c r="L147" s="471">
        <v>21</v>
      </c>
      <c r="M147" s="471">
        <f t="shared" ref="M147:M152" si="3">G147*(1+L147/100)</f>
        <v>0</v>
      </c>
      <c r="N147" s="472">
        <v>0</v>
      </c>
      <c r="O147" s="472">
        <f t="shared" ref="O147:O152" si="4">ROUND(E147*N147,5)</f>
        <v>0</v>
      </c>
      <c r="P147" s="472">
        <v>3.3600000000000001E-3</v>
      </c>
      <c r="Q147" s="472">
        <f t="shared" ref="Q147:Q152" si="5">ROUND(E147*P147,5)</f>
        <v>6.2829999999999997E-2</v>
      </c>
      <c r="R147" s="472"/>
      <c r="S147" s="472"/>
      <c r="T147" s="473">
        <v>6.9000000000000006E-2</v>
      </c>
      <c r="U147" s="472">
        <f t="shared" ref="U147:U152" si="6">ROUND(E147*T147,2)</f>
        <v>1.29</v>
      </c>
      <c r="V147" s="474"/>
      <c r="W147" s="474"/>
      <c r="X147" s="474"/>
      <c r="Y147" s="474"/>
      <c r="Z147" s="474"/>
      <c r="AA147" s="474"/>
      <c r="AB147" s="474"/>
      <c r="AC147" s="474"/>
      <c r="AD147" s="474"/>
      <c r="AE147" s="474" t="s">
        <v>123</v>
      </c>
      <c r="AF147" s="474"/>
      <c r="AG147" s="474"/>
      <c r="AH147" s="474"/>
      <c r="AI147" s="474"/>
      <c r="AJ147" s="474"/>
      <c r="AK147" s="474"/>
      <c r="AL147" s="474"/>
      <c r="AM147" s="474"/>
      <c r="AN147" s="474"/>
      <c r="AO147" s="474"/>
      <c r="AP147" s="474"/>
      <c r="AQ147" s="474"/>
      <c r="AR147" s="474"/>
      <c r="AS147" s="474"/>
      <c r="AT147" s="474"/>
      <c r="AU147" s="474"/>
      <c r="AV147" s="474"/>
      <c r="AW147" s="474"/>
      <c r="AX147" s="474"/>
      <c r="AY147" s="474"/>
      <c r="AZ147" s="474"/>
      <c r="BA147" s="474"/>
      <c r="BB147" s="474"/>
      <c r="BC147" s="474"/>
      <c r="BD147" s="474"/>
      <c r="BE147" s="474"/>
      <c r="BF147" s="474"/>
      <c r="BG147" s="474"/>
      <c r="BH147" s="474"/>
    </row>
    <row r="148" spans="1:60" s="475" customFormat="1" outlineLevel="1">
      <c r="A148" s="466">
        <v>44</v>
      </c>
      <c r="B148" s="467" t="s">
        <v>899</v>
      </c>
      <c r="C148" s="468" t="s">
        <v>900</v>
      </c>
      <c r="D148" s="472" t="s">
        <v>174</v>
      </c>
      <c r="E148" s="479">
        <v>3.5</v>
      </c>
      <c r="F148" s="470"/>
      <c r="G148" s="471">
        <f t="shared" si="0"/>
        <v>0</v>
      </c>
      <c r="H148" s="471"/>
      <c r="I148" s="471">
        <f t="shared" si="1"/>
        <v>0</v>
      </c>
      <c r="J148" s="471"/>
      <c r="K148" s="471">
        <f t="shared" si="2"/>
        <v>0</v>
      </c>
      <c r="L148" s="471">
        <v>21</v>
      </c>
      <c r="M148" s="471">
        <f t="shared" si="3"/>
        <v>0</v>
      </c>
      <c r="N148" s="472">
        <v>0</v>
      </c>
      <c r="O148" s="472">
        <f t="shared" si="4"/>
        <v>0</v>
      </c>
      <c r="P148" s="472">
        <v>2.8500000000000001E-3</v>
      </c>
      <c r="Q148" s="472">
        <f t="shared" si="5"/>
        <v>9.9799999999999993E-3</v>
      </c>
      <c r="R148" s="472"/>
      <c r="S148" s="472"/>
      <c r="T148" s="473">
        <v>6.9000000000000006E-2</v>
      </c>
      <c r="U148" s="472">
        <f t="shared" si="6"/>
        <v>0.24</v>
      </c>
      <c r="V148" s="474"/>
      <c r="W148" s="474"/>
      <c r="X148" s="474"/>
      <c r="Y148" s="474"/>
      <c r="Z148" s="474"/>
      <c r="AA148" s="474"/>
      <c r="AB148" s="474"/>
      <c r="AC148" s="474"/>
      <c r="AD148" s="474"/>
      <c r="AE148" s="474" t="s">
        <v>123</v>
      </c>
      <c r="AF148" s="474"/>
      <c r="AG148" s="474"/>
      <c r="AH148" s="474"/>
      <c r="AI148" s="474"/>
      <c r="AJ148" s="474"/>
      <c r="AK148" s="474"/>
      <c r="AL148" s="474"/>
      <c r="AM148" s="474"/>
      <c r="AN148" s="474"/>
      <c r="AO148" s="474"/>
      <c r="AP148" s="474"/>
      <c r="AQ148" s="474"/>
      <c r="AR148" s="474"/>
      <c r="AS148" s="474"/>
      <c r="AT148" s="474"/>
      <c r="AU148" s="474"/>
      <c r="AV148" s="474"/>
      <c r="AW148" s="474"/>
      <c r="AX148" s="474"/>
      <c r="AY148" s="474"/>
      <c r="AZ148" s="474"/>
      <c r="BA148" s="474"/>
      <c r="BB148" s="474"/>
      <c r="BC148" s="474"/>
      <c r="BD148" s="474"/>
      <c r="BE148" s="474"/>
      <c r="BF148" s="474"/>
      <c r="BG148" s="474"/>
      <c r="BH148" s="474"/>
    </row>
    <row r="149" spans="1:60" s="475" customFormat="1" outlineLevel="1">
      <c r="A149" s="466">
        <v>45</v>
      </c>
      <c r="B149" s="467" t="s">
        <v>901</v>
      </c>
      <c r="C149" s="468" t="s">
        <v>902</v>
      </c>
      <c r="D149" s="472" t="s">
        <v>174</v>
      </c>
      <c r="E149" s="479">
        <v>18.7</v>
      </c>
      <c r="F149" s="470"/>
      <c r="G149" s="471">
        <f t="shared" si="0"/>
        <v>0</v>
      </c>
      <c r="H149" s="471"/>
      <c r="I149" s="471">
        <f t="shared" si="1"/>
        <v>0</v>
      </c>
      <c r="J149" s="471"/>
      <c r="K149" s="471">
        <f t="shared" si="2"/>
        <v>0</v>
      </c>
      <c r="L149" s="471">
        <v>21</v>
      </c>
      <c r="M149" s="471">
        <f t="shared" si="3"/>
        <v>0</v>
      </c>
      <c r="N149" s="472">
        <v>2.3999999999999998E-3</v>
      </c>
      <c r="O149" s="472">
        <f t="shared" si="4"/>
        <v>4.4880000000000003E-2</v>
      </c>
      <c r="P149" s="472">
        <v>0</v>
      </c>
      <c r="Q149" s="472">
        <f t="shared" si="5"/>
        <v>0</v>
      </c>
      <c r="R149" s="472"/>
      <c r="S149" s="472"/>
      <c r="T149" s="473">
        <v>0.26</v>
      </c>
      <c r="U149" s="472">
        <f t="shared" si="6"/>
        <v>4.8600000000000003</v>
      </c>
      <c r="V149" s="474"/>
      <c r="W149" s="474"/>
      <c r="X149" s="474"/>
      <c r="Y149" s="474"/>
      <c r="Z149" s="474"/>
      <c r="AA149" s="474"/>
      <c r="AB149" s="474"/>
      <c r="AC149" s="474"/>
      <c r="AD149" s="474"/>
      <c r="AE149" s="474" t="s">
        <v>123</v>
      </c>
      <c r="AF149" s="474"/>
      <c r="AG149" s="474"/>
      <c r="AH149" s="474"/>
      <c r="AI149" s="474"/>
      <c r="AJ149" s="474"/>
      <c r="AK149" s="474"/>
      <c r="AL149" s="474"/>
      <c r="AM149" s="474"/>
      <c r="AN149" s="474"/>
      <c r="AO149" s="474"/>
      <c r="AP149" s="474"/>
      <c r="AQ149" s="474"/>
      <c r="AR149" s="474"/>
      <c r="AS149" s="474"/>
      <c r="AT149" s="474"/>
      <c r="AU149" s="474"/>
      <c r="AV149" s="474"/>
      <c r="AW149" s="474"/>
      <c r="AX149" s="474"/>
      <c r="AY149" s="474"/>
      <c r="AZ149" s="474"/>
      <c r="BA149" s="474"/>
      <c r="BB149" s="474"/>
      <c r="BC149" s="474"/>
      <c r="BD149" s="474"/>
      <c r="BE149" s="474"/>
      <c r="BF149" s="474"/>
      <c r="BG149" s="474"/>
      <c r="BH149" s="474"/>
    </row>
    <row r="150" spans="1:60" s="475" customFormat="1" outlineLevel="1">
      <c r="A150" s="466">
        <v>46</v>
      </c>
      <c r="B150" s="467" t="s">
        <v>903</v>
      </c>
      <c r="C150" s="468" t="s">
        <v>904</v>
      </c>
      <c r="D150" s="472" t="s">
        <v>174</v>
      </c>
      <c r="E150" s="479">
        <v>3.5</v>
      </c>
      <c r="F150" s="470"/>
      <c r="G150" s="471">
        <f t="shared" si="0"/>
        <v>0</v>
      </c>
      <c r="H150" s="471"/>
      <c r="I150" s="471">
        <f t="shared" si="1"/>
        <v>0</v>
      </c>
      <c r="J150" s="471"/>
      <c r="K150" s="471">
        <f t="shared" si="2"/>
        <v>0</v>
      </c>
      <c r="L150" s="471">
        <v>21</v>
      </c>
      <c r="M150" s="471">
        <f t="shared" si="3"/>
        <v>0</v>
      </c>
      <c r="N150" s="472">
        <v>3.5400000000000002E-3</v>
      </c>
      <c r="O150" s="472">
        <f t="shared" si="4"/>
        <v>1.239E-2</v>
      </c>
      <c r="P150" s="472">
        <v>0</v>
      </c>
      <c r="Q150" s="472">
        <f t="shared" si="5"/>
        <v>0</v>
      </c>
      <c r="R150" s="472"/>
      <c r="S150" s="472"/>
      <c r="T150" s="473">
        <v>0.219</v>
      </c>
      <c r="U150" s="472">
        <f t="shared" si="6"/>
        <v>0.77</v>
      </c>
      <c r="V150" s="474"/>
      <c r="W150" s="474"/>
      <c r="X150" s="474"/>
      <c r="Y150" s="474"/>
      <c r="Z150" s="474"/>
      <c r="AA150" s="474"/>
      <c r="AB150" s="474"/>
      <c r="AC150" s="474"/>
      <c r="AD150" s="474"/>
      <c r="AE150" s="474" t="s">
        <v>123</v>
      </c>
      <c r="AF150" s="474"/>
      <c r="AG150" s="474"/>
      <c r="AH150" s="474"/>
      <c r="AI150" s="474"/>
      <c r="AJ150" s="474"/>
      <c r="AK150" s="474"/>
      <c r="AL150" s="474"/>
      <c r="AM150" s="474"/>
      <c r="AN150" s="474"/>
      <c r="AO150" s="474"/>
      <c r="AP150" s="474"/>
      <c r="AQ150" s="474"/>
      <c r="AR150" s="474"/>
      <c r="AS150" s="474"/>
      <c r="AT150" s="474"/>
      <c r="AU150" s="474"/>
      <c r="AV150" s="474"/>
      <c r="AW150" s="474"/>
      <c r="AX150" s="474"/>
      <c r="AY150" s="474"/>
      <c r="AZ150" s="474"/>
      <c r="BA150" s="474"/>
      <c r="BB150" s="474"/>
      <c r="BC150" s="474"/>
      <c r="BD150" s="474"/>
      <c r="BE150" s="474"/>
      <c r="BF150" s="474"/>
      <c r="BG150" s="474"/>
      <c r="BH150" s="474"/>
    </row>
    <row r="151" spans="1:60" s="475" customFormat="1" outlineLevel="1">
      <c r="A151" s="466">
        <v>47</v>
      </c>
      <c r="B151" s="467" t="s">
        <v>905</v>
      </c>
      <c r="C151" s="468" t="s">
        <v>906</v>
      </c>
      <c r="D151" s="472" t="s">
        <v>225</v>
      </c>
      <c r="E151" s="479">
        <v>1</v>
      </c>
      <c r="F151" s="470"/>
      <c r="G151" s="471">
        <f t="shared" si="0"/>
        <v>0</v>
      </c>
      <c r="H151" s="471"/>
      <c r="I151" s="471">
        <f t="shared" si="1"/>
        <v>0</v>
      </c>
      <c r="J151" s="471"/>
      <c r="K151" s="471">
        <f t="shared" si="2"/>
        <v>0</v>
      </c>
      <c r="L151" s="471">
        <v>21</v>
      </c>
      <c r="M151" s="471">
        <f t="shared" si="3"/>
        <v>0</v>
      </c>
      <c r="N151" s="472">
        <v>5.0000000000000001E-4</v>
      </c>
      <c r="O151" s="472">
        <f t="shared" si="4"/>
        <v>5.0000000000000001E-4</v>
      </c>
      <c r="P151" s="472">
        <v>0</v>
      </c>
      <c r="Q151" s="472">
        <f t="shared" si="5"/>
        <v>0</v>
      </c>
      <c r="R151" s="472"/>
      <c r="S151" s="472"/>
      <c r="T151" s="473">
        <v>0.41</v>
      </c>
      <c r="U151" s="472">
        <f t="shared" si="6"/>
        <v>0.41</v>
      </c>
      <c r="V151" s="474"/>
      <c r="W151" s="474"/>
      <c r="X151" s="474"/>
      <c r="Y151" s="474"/>
      <c r="Z151" s="474"/>
      <c r="AA151" s="474"/>
      <c r="AB151" s="474"/>
      <c r="AC151" s="474"/>
      <c r="AD151" s="474"/>
      <c r="AE151" s="474" t="s">
        <v>123</v>
      </c>
      <c r="AF151" s="474"/>
      <c r="AG151" s="474"/>
      <c r="AH151" s="474"/>
      <c r="AI151" s="474"/>
      <c r="AJ151" s="474"/>
      <c r="AK151" s="474"/>
      <c r="AL151" s="474"/>
      <c r="AM151" s="474"/>
      <c r="AN151" s="474"/>
      <c r="AO151" s="474"/>
      <c r="AP151" s="474"/>
      <c r="AQ151" s="474"/>
      <c r="AR151" s="474"/>
      <c r="AS151" s="474"/>
      <c r="AT151" s="474"/>
      <c r="AU151" s="474"/>
      <c r="AV151" s="474"/>
      <c r="AW151" s="474"/>
      <c r="AX151" s="474"/>
      <c r="AY151" s="474"/>
      <c r="AZ151" s="474"/>
      <c r="BA151" s="474"/>
      <c r="BB151" s="474"/>
      <c r="BC151" s="474"/>
      <c r="BD151" s="474"/>
      <c r="BE151" s="474"/>
      <c r="BF151" s="474"/>
      <c r="BG151" s="474"/>
      <c r="BH151" s="474"/>
    </row>
    <row r="152" spans="1:60" s="475" customFormat="1" outlineLevel="1">
      <c r="A152" s="466">
        <v>48</v>
      </c>
      <c r="B152" s="467" t="s">
        <v>907</v>
      </c>
      <c r="C152" s="468" t="s">
        <v>908</v>
      </c>
      <c r="D152" s="472" t="s">
        <v>166</v>
      </c>
      <c r="E152" s="479">
        <v>0.06</v>
      </c>
      <c r="F152" s="470"/>
      <c r="G152" s="471">
        <f t="shared" si="0"/>
        <v>0</v>
      </c>
      <c r="H152" s="471"/>
      <c r="I152" s="471">
        <f t="shared" si="1"/>
        <v>0</v>
      </c>
      <c r="J152" s="471"/>
      <c r="K152" s="471">
        <f t="shared" si="2"/>
        <v>0</v>
      </c>
      <c r="L152" s="471">
        <v>21</v>
      </c>
      <c r="M152" s="471">
        <f t="shared" si="3"/>
        <v>0</v>
      </c>
      <c r="N152" s="472">
        <v>0</v>
      </c>
      <c r="O152" s="472">
        <f t="shared" si="4"/>
        <v>0</v>
      </c>
      <c r="P152" s="472">
        <v>0</v>
      </c>
      <c r="Q152" s="472">
        <f t="shared" si="5"/>
        <v>0</v>
      </c>
      <c r="R152" s="472"/>
      <c r="S152" s="472"/>
      <c r="T152" s="473">
        <v>4.7370000000000001</v>
      </c>
      <c r="U152" s="472">
        <f t="shared" si="6"/>
        <v>0.28000000000000003</v>
      </c>
      <c r="V152" s="474"/>
      <c r="W152" s="474"/>
      <c r="X152" s="474"/>
      <c r="Y152" s="474"/>
      <c r="Z152" s="474"/>
      <c r="AA152" s="474"/>
      <c r="AB152" s="474"/>
      <c r="AC152" s="474"/>
      <c r="AD152" s="474"/>
      <c r="AE152" s="474" t="s">
        <v>123</v>
      </c>
      <c r="AF152" s="474"/>
      <c r="AG152" s="474"/>
      <c r="AH152" s="474"/>
      <c r="AI152" s="474"/>
      <c r="AJ152" s="474"/>
      <c r="AK152" s="474"/>
      <c r="AL152" s="474"/>
      <c r="AM152" s="474"/>
      <c r="AN152" s="474"/>
      <c r="AO152" s="474"/>
      <c r="AP152" s="474"/>
      <c r="AQ152" s="474"/>
      <c r="AR152" s="474"/>
      <c r="AS152" s="474"/>
      <c r="AT152" s="474"/>
      <c r="AU152" s="474"/>
      <c r="AV152" s="474"/>
      <c r="AW152" s="474"/>
      <c r="AX152" s="474"/>
      <c r="AY152" s="474"/>
      <c r="AZ152" s="474"/>
      <c r="BA152" s="474"/>
      <c r="BB152" s="474"/>
      <c r="BC152" s="474"/>
      <c r="BD152" s="474"/>
      <c r="BE152" s="474"/>
      <c r="BF152" s="474"/>
      <c r="BG152" s="474"/>
      <c r="BH152" s="474"/>
    </row>
    <row r="153" spans="1:60">
      <c r="A153" s="111" t="s">
        <v>119</v>
      </c>
      <c r="B153" s="114" t="s">
        <v>78</v>
      </c>
      <c r="C153" s="125" t="s">
        <v>79</v>
      </c>
      <c r="D153" s="118"/>
      <c r="E153" s="482"/>
      <c r="F153" s="122"/>
      <c r="G153" s="122">
        <f>SUMIF(AE154:AE157,"&lt;&gt;NOR",G154:G157)</f>
        <v>0</v>
      </c>
      <c r="H153" s="122"/>
      <c r="I153" s="122">
        <f>SUM(I154:I157)</f>
        <v>0</v>
      </c>
      <c r="J153" s="122"/>
      <c r="K153" s="122">
        <f>SUM(K154:K157)</f>
        <v>0</v>
      </c>
      <c r="L153" s="122"/>
      <c r="M153" s="122">
        <f>SUM(M154:M157)</f>
        <v>0</v>
      </c>
      <c r="N153" s="118"/>
      <c r="O153" s="118">
        <f>SUM(O154:O157)</f>
        <v>0</v>
      </c>
      <c r="P153" s="118"/>
      <c r="Q153" s="118">
        <f>SUM(Q154:Q157)</f>
        <v>0</v>
      </c>
      <c r="R153" s="118"/>
      <c r="S153" s="118"/>
      <c r="T153" s="119"/>
      <c r="U153" s="118">
        <f>SUM(U154:U157)</f>
        <v>0</v>
      </c>
      <c r="AE153" t="s">
        <v>120</v>
      </c>
    </row>
    <row r="154" spans="1:60" s="475" customFormat="1" ht="20.399999999999999" outlineLevel="1">
      <c r="A154" s="466">
        <v>49</v>
      </c>
      <c r="B154" s="467" t="s">
        <v>248</v>
      </c>
      <c r="C154" s="468" t="s">
        <v>249</v>
      </c>
      <c r="D154" s="472" t="s">
        <v>245</v>
      </c>
      <c r="E154" s="479">
        <v>1</v>
      </c>
      <c r="F154" s="470"/>
      <c r="G154" s="471">
        <f>ROUND(E154*F154,2)</f>
        <v>0</v>
      </c>
      <c r="H154" s="471"/>
      <c r="I154" s="471">
        <f>ROUND(E154*H154,2)</f>
        <v>0</v>
      </c>
      <c r="J154" s="471"/>
      <c r="K154" s="471">
        <f>ROUND(E154*J154,2)</f>
        <v>0</v>
      </c>
      <c r="L154" s="471">
        <v>21</v>
      </c>
      <c r="M154" s="471">
        <f>G154*(1+L154/100)</f>
        <v>0</v>
      </c>
      <c r="N154" s="472">
        <v>0</v>
      </c>
      <c r="O154" s="472">
        <f>ROUND(E154*N154,5)</f>
        <v>0</v>
      </c>
      <c r="P154" s="472">
        <v>0</v>
      </c>
      <c r="Q154" s="472">
        <f>ROUND(E154*P154,5)</f>
        <v>0</v>
      </c>
      <c r="R154" s="472"/>
      <c r="S154" s="472"/>
      <c r="T154" s="473">
        <v>0</v>
      </c>
      <c r="U154" s="472">
        <f>ROUND(E154*T154,2)</f>
        <v>0</v>
      </c>
      <c r="V154" s="474"/>
      <c r="W154" s="474"/>
      <c r="X154" s="474"/>
      <c r="Y154" s="474"/>
      <c r="Z154" s="474"/>
      <c r="AA154" s="474"/>
      <c r="AB154" s="474"/>
      <c r="AC154" s="474"/>
      <c r="AD154" s="474"/>
      <c r="AE154" s="474" t="s">
        <v>123</v>
      </c>
      <c r="AF154" s="474"/>
      <c r="AG154" s="474"/>
      <c r="AH154" s="474"/>
      <c r="AI154" s="474"/>
      <c r="AJ154" s="474"/>
      <c r="AK154" s="474"/>
      <c r="AL154" s="474"/>
      <c r="AM154" s="474"/>
      <c r="AN154" s="474"/>
      <c r="AO154" s="474"/>
      <c r="AP154" s="474"/>
      <c r="AQ154" s="474"/>
      <c r="AR154" s="474"/>
      <c r="AS154" s="474"/>
      <c r="AT154" s="474"/>
      <c r="AU154" s="474"/>
      <c r="AV154" s="474"/>
      <c r="AW154" s="474"/>
      <c r="AX154" s="474"/>
      <c r="AY154" s="474"/>
      <c r="AZ154" s="474"/>
      <c r="BA154" s="474"/>
      <c r="BB154" s="474"/>
      <c r="BC154" s="474"/>
      <c r="BD154" s="474"/>
      <c r="BE154" s="474"/>
      <c r="BF154" s="474"/>
      <c r="BG154" s="474"/>
      <c r="BH154" s="474"/>
    </row>
    <row r="155" spans="1:60" outlineLevel="1">
      <c r="A155" s="110"/>
      <c r="B155" s="113"/>
      <c r="C155" s="350" t="s">
        <v>250</v>
      </c>
      <c r="D155" s="423"/>
      <c r="E155" s="424"/>
      <c r="F155" s="425"/>
      <c r="G155" s="426"/>
      <c r="H155" s="121"/>
      <c r="I155" s="121"/>
      <c r="J155" s="121"/>
      <c r="K155" s="121"/>
      <c r="L155" s="121"/>
      <c r="M155" s="121"/>
      <c r="N155" s="115"/>
      <c r="O155" s="115"/>
      <c r="P155" s="115"/>
      <c r="Q155" s="115"/>
      <c r="R155" s="115"/>
      <c r="S155" s="115"/>
      <c r="T155" s="116"/>
      <c r="U155" s="115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 t="s">
        <v>238</v>
      </c>
      <c r="AF155" s="109"/>
      <c r="AG155" s="109"/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09"/>
      <c r="AR155" s="109"/>
      <c r="AS155" s="109"/>
      <c r="AT155" s="109"/>
      <c r="AU155" s="109"/>
      <c r="AV155" s="109"/>
      <c r="AW155" s="109"/>
      <c r="AX155" s="109"/>
      <c r="AY155" s="109"/>
      <c r="AZ155" s="109"/>
      <c r="BA155" s="112" t="str">
        <f>C155</f>
        <v>vodorovné madlo na celou šířku 800-900 mm nad podlahou, barva - antracit</v>
      </c>
      <c r="BB155" s="109"/>
      <c r="BC155" s="109"/>
      <c r="BD155" s="109"/>
      <c r="BE155" s="109"/>
      <c r="BF155" s="109"/>
      <c r="BG155" s="109"/>
      <c r="BH155" s="109"/>
    </row>
    <row r="156" spans="1:60" outlineLevel="1">
      <c r="A156" s="110"/>
      <c r="B156" s="113"/>
      <c r="C156" s="350" t="s">
        <v>251</v>
      </c>
      <c r="D156" s="423"/>
      <c r="E156" s="424"/>
      <c r="F156" s="425"/>
      <c r="G156" s="426"/>
      <c r="H156" s="121"/>
      <c r="I156" s="121"/>
      <c r="J156" s="121"/>
      <c r="K156" s="121"/>
      <c r="L156" s="121"/>
      <c r="M156" s="121"/>
      <c r="N156" s="115"/>
      <c r="O156" s="115"/>
      <c r="P156" s="115"/>
      <c r="Q156" s="115"/>
      <c r="R156" s="115"/>
      <c r="S156" s="115"/>
      <c r="T156" s="116"/>
      <c r="U156" s="115"/>
      <c r="V156" s="109"/>
      <c r="W156" s="109"/>
      <c r="X156" s="109"/>
      <c r="Y156" s="109"/>
      <c r="Z156" s="109"/>
      <c r="AA156" s="109"/>
      <c r="AB156" s="109"/>
      <c r="AC156" s="109"/>
      <c r="AD156" s="109"/>
      <c r="AE156" s="109" t="s">
        <v>238</v>
      </c>
      <c r="AF156" s="109"/>
      <c r="AG156" s="109"/>
      <c r="AH156" s="109"/>
      <c r="AI156" s="109"/>
      <c r="AJ156" s="109"/>
      <c r="AK156" s="109"/>
      <c r="AL156" s="109"/>
      <c r="AM156" s="109"/>
      <c r="AN156" s="109"/>
      <c r="AO156" s="109"/>
      <c r="AP156" s="109"/>
      <c r="AQ156" s="109"/>
      <c r="AR156" s="109"/>
      <c r="AS156" s="109"/>
      <c r="AT156" s="109"/>
      <c r="AU156" s="109"/>
      <c r="AV156" s="109"/>
      <c r="AW156" s="109"/>
      <c r="AX156" s="109"/>
      <c r="AY156" s="109"/>
      <c r="AZ156" s="109"/>
      <c r="BA156" s="112" t="str">
        <f>C156</f>
        <v>dále viz tabulky</v>
      </c>
      <c r="BB156" s="109"/>
      <c r="BC156" s="109"/>
      <c r="BD156" s="109"/>
      <c r="BE156" s="109"/>
      <c r="BF156" s="109"/>
      <c r="BG156" s="109"/>
      <c r="BH156" s="109"/>
    </row>
    <row r="157" spans="1:60" outlineLevel="1">
      <c r="A157" s="110"/>
      <c r="B157" s="113"/>
      <c r="C157" s="350" t="s">
        <v>252</v>
      </c>
      <c r="D157" s="423"/>
      <c r="E157" s="424"/>
      <c r="F157" s="425"/>
      <c r="G157" s="426"/>
      <c r="H157" s="121"/>
      <c r="I157" s="121"/>
      <c r="J157" s="121"/>
      <c r="K157" s="121"/>
      <c r="L157" s="121"/>
      <c r="M157" s="121"/>
      <c r="N157" s="115"/>
      <c r="O157" s="115"/>
      <c r="P157" s="115"/>
      <c r="Q157" s="115"/>
      <c r="R157" s="115"/>
      <c r="S157" s="115"/>
      <c r="T157" s="116"/>
      <c r="U157" s="115"/>
      <c r="V157" s="109"/>
      <c r="W157" s="109"/>
      <c r="X157" s="109"/>
      <c r="Y157" s="109"/>
      <c r="Z157" s="109"/>
      <c r="AA157" s="109"/>
      <c r="AB157" s="109"/>
      <c r="AC157" s="109"/>
      <c r="AD157" s="109"/>
      <c r="AE157" s="109" t="s">
        <v>238</v>
      </c>
      <c r="AF157" s="109"/>
      <c r="AG157" s="109"/>
      <c r="AH157" s="109"/>
      <c r="AI157" s="109"/>
      <c r="AJ157" s="109"/>
      <c r="AK157" s="109"/>
      <c r="AL157" s="109"/>
      <c r="AM157" s="109"/>
      <c r="AN157" s="109"/>
      <c r="AO157" s="109"/>
      <c r="AP157" s="109"/>
      <c r="AQ157" s="109"/>
      <c r="AR157" s="109"/>
      <c r="AS157" s="109"/>
      <c r="AT157" s="109"/>
      <c r="AU157" s="109"/>
      <c r="AV157" s="109"/>
      <c r="AW157" s="109"/>
      <c r="AX157" s="109"/>
      <c r="AY157" s="109"/>
      <c r="AZ157" s="109"/>
      <c r="BA157" s="112" t="str">
        <f>C157</f>
        <v>včetně přesunu hnot</v>
      </c>
      <c r="BB157" s="109"/>
      <c r="BC157" s="109"/>
      <c r="BD157" s="109"/>
      <c r="BE157" s="109"/>
      <c r="BF157" s="109"/>
      <c r="BG157" s="109"/>
      <c r="BH157" s="109"/>
    </row>
    <row r="158" spans="1:60">
      <c r="A158" s="111" t="s">
        <v>119</v>
      </c>
      <c r="B158" s="114" t="s">
        <v>80</v>
      </c>
      <c r="C158" s="125" t="s">
        <v>81</v>
      </c>
      <c r="D158" s="118"/>
      <c r="E158" s="482"/>
      <c r="F158" s="122"/>
      <c r="G158" s="122">
        <f>SUMIF(AE159:AE161,"&lt;&gt;NOR",G159:G161)</f>
        <v>0</v>
      </c>
      <c r="H158" s="122"/>
      <c r="I158" s="122">
        <f>SUM(I159:I161)</f>
        <v>0</v>
      </c>
      <c r="J158" s="122"/>
      <c r="K158" s="122">
        <f>SUM(K159:K161)</f>
        <v>0</v>
      </c>
      <c r="L158" s="122"/>
      <c r="M158" s="122">
        <f>SUM(M159:M161)</f>
        <v>0</v>
      </c>
      <c r="N158" s="118"/>
      <c r="O158" s="118">
        <f>SUM(O159:O161)</f>
        <v>0</v>
      </c>
      <c r="P158" s="118"/>
      <c r="Q158" s="118">
        <f>SUM(Q159:Q161)</f>
        <v>0</v>
      </c>
      <c r="R158" s="118"/>
      <c r="S158" s="118"/>
      <c r="T158" s="119"/>
      <c r="U158" s="118">
        <f>SUM(U159:U161)</f>
        <v>0</v>
      </c>
      <c r="AE158" t="s">
        <v>120</v>
      </c>
    </row>
    <row r="159" spans="1:60" s="475" customFormat="1" outlineLevel="1">
      <c r="A159" s="466">
        <v>50</v>
      </c>
      <c r="B159" s="467" t="s">
        <v>253</v>
      </c>
      <c r="C159" s="468" t="s">
        <v>254</v>
      </c>
      <c r="D159" s="472" t="s">
        <v>174</v>
      </c>
      <c r="E159" s="479">
        <v>12.3</v>
      </c>
      <c r="F159" s="470"/>
      <c r="G159" s="471">
        <f>ROUND(E159*F159,2)</f>
        <v>0</v>
      </c>
      <c r="H159" s="471"/>
      <c r="I159" s="471">
        <f>ROUND(E159*H159,2)</f>
        <v>0</v>
      </c>
      <c r="J159" s="471"/>
      <c r="K159" s="471">
        <f>ROUND(E159*J159,2)</f>
        <v>0</v>
      </c>
      <c r="L159" s="471">
        <v>21</v>
      </c>
      <c r="M159" s="471">
        <f>G159*(1+L159/100)</f>
        <v>0</v>
      </c>
      <c r="N159" s="472">
        <v>0</v>
      </c>
      <c r="O159" s="472">
        <f>ROUND(E159*N159,5)</f>
        <v>0</v>
      </c>
      <c r="P159" s="472">
        <v>0</v>
      </c>
      <c r="Q159" s="472">
        <f>ROUND(E159*P159,5)</f>
        <v>0</v>
      </c>
      <c r="R159" s="472"/>
      <c r="S159" s="472"/>
      <c r="T159" s="473">
        <v>0</v>
      </c>
      <c r="U159" s="472">
        <f>ROUND(E159*T159,2)</f>
        <v>0</v>
      </c>
      <c r="V159" s="474"/>
      <c r="W159" s="474"/>
      <c r="X159" s="474"/>
      <c r="Y159" s="474"/>
      <c r="Z159" s="474"/>
      <c r="AA159" s="474"/>
      <c r="AB159" s="474"/>
      <c r="AC159" s="474"/>
      <c r="AD159" s="474"/>
      <c r="AE159" s="474" t="s">
        <v>123</v>
      </c>
      <c r="AF159" s="474"/>
      <c r="AG159" s="474"/>
      <c r="AH159" s="474"/>
      <c r="AI159" s="474"/>
      <c r="AJ159" s="474"/>
      <c r="AK159" s="474"/>
      <c r="AL159" s="474"/>
      <c r="AM159" s="474"/>
      <c r="AN159" s="474"/>
      <c r="AO159" s="474"/>
      <c r="AP159" s="474"/>
      <c r="AQ159" s="474"/>
      <c r="AR159" s="474"/>
      <c r="AS159" s="474"/>
      <c r="AT159" s="474"/>
      <c r="AU159" s="474"/>
      <c r="AV159" s="474"/>
      <c r="AW159" s="474"/>
      <c r="AX159" s="474"/>
      <c r="AY159" s="474"/>
      <c r="AZ159" s="474"/>
      <c r="BA159" s="474"/>
      <c r="BB159" s="474"/>
      <c r="BC159" s="474"/>
      <c r="BD159" s="474"/>
      <c r="BE159" s="474"/>
      <c r="BF159" s="474"/>
      <c r="BG159" s="474"/>
      <c r="BH159" s="474"/>
    </row>
    <row r="160" spans="1:60" outlineLevel="1">
      <c r="A160" s="110"/>
      <c r="B160" s="113"/>
      <c r="C160" s="350" t="s">
        <v>255</v>
      </c>
      <c r="D160" s="423"/>
      <c r="E160" s="424"/>
      <c r="F160" s="425"/>
      <c r="G160" s="426"/>
      <c r="H160" s="121"/>
      <c r="I160" s="121"/>
      <c r="J160" s="121"/>
      <c r="K160" s="121"/>
      <c r="L160" s="121"/>
      <c r="M160" s="121"/>
      <c r="N160" s="115"/>
      <c r="O160" s="115"/>
      <c r="P160" s="115"/>
      <c r="Q160" s="115"/>
      <c r="R160" s="115"/>
      <c r="S160" s="115"/>
      <c r="T160" s="116"/>
      <c r="U160" s="115"/>
      <c r="V160" s="109"/>
      <c r="W160" s="109"/>
      <c r="X160" s="109"/>
      <c r="Y160" s="109"/>
      <c r="Z160" s="109"/>
      <c r="AA160" s="109"/>
      <c r="AB160" s="109"/>
      <c r="AC160" s="109"/>
      <c r="AD160" s="109"/>
      <c r="AE160" s="109" t="s">
        <v>238</v>
      </c>
      <c r="AF160" s="109"/>
      <c r="AG160" s="109"/>
      <c r="AH160" s="109"/>
      <c r="AI160" s="109"/>
      <c r="AJ160" s="109"/>
      <c r="AK160" s="109"/>
      <c r="AL160" s="109"/>
      <c r="AM160" s="109"/>
      <c r="AN160" s="109"/>
      <c r="AO160" s="109"/>
      <c r="AP160" s="109"/>
      <c r="AQ160" s="109"/>
      <c r="AR160" s="109"/>
      <c r="AS160" s="109"/>
      <c r="AT160" s="109"/>
      <c r="AU160" s="109"/>
      <c r="AV160" s="109"/>
      <c r="AW160" s="109"/>
      <c r="AX160" s="109"/>
      <c r="AY160" s="109"/>
      <c r="AZ160" s="109"/>
      <c r="BA160" s="112" t="str">
        <f>C160</f>
        <v>Konstrukce  z jeklů 40x40x3+vodorovné výplně z nerezových trubiček (viz pohledy)</v>
      </c>
      <c r="BB160" s="109"/>
      <c r="BC160" s="109"/>
      <c r="BD160" s="109"/>
      <c r="BE160" s="109"/>
      <c r="BF160" s="109"/>
      <c r="BG160" s="109"/>
      <c r="BH160" s="109"/>
    </row>
    <row r="161" spans="1:60" outlineLevel="1">
      <c r="A161" s="110"/>
      <c r="B161" s="113"/>
      <c r="C161" s="350" t="s">
        <v>252</v>
      </c>
      <c r="D161" s="423"/>
      <c r="E161" s="424"/>
      <c r="F161" s="425"/>
      <c r="G161" s="426"/>
      <c r="H161" s="121"/>
      <c r="I161" s="121"/>
      <c r="J161" s="121"/>
      <c r="K161" s="121"/>
      <c r="L161" s="121"/>
      <c r="M161" s="121"/>
      <c r="N161" s="115"/>
      <c r="O161" s="115"/>
      <c r="P161" s="115"/>
      <c r="Q161" s="115"/>
      <c r="R161" s="115"/>
      <c r="S161" s="115"/>
      <c r="T161" s="116"/>
      <c r="U161" s="115"/>
      <c r="V161" s="109"/>
      <c r="W161" s="109"/>
      <c r="X161" s="109"/>
      <c r="Y161" s="109"/>
      <c r="Z161" s="109"/>
      <c r="AA161" s="109"/>
      <c r="AB161" s="109"/>
      <c r="AC161" s="109"/>
      <c r="AD161" s="109"/>
      <c r="AE161" s="109" t="s">
        <v>238</v>
      </c>
      <c r="AF161" s="109"/>
      <c r="AG161" s="109"/>
      <c r="AH161" s="109"/>
      <c r="AI161" s="109"/>
      <c r="AJ161" s="109"/>
      <c r="AK161" s="109"/>
      <c r="AL161" s="109"/>
      <c r="AM161" s="109"/>
      <c r="AN161" s="109"/>
      <c r="AO161" s="109"/>
      <c r="AP161" s="109"/>
      <c r="AQ161" s="109"/>
      <c r="AR161" s="109"/>
      <c r="AS161" s="109"/>
      <c r="AT161" s="109"/>
      <c r="AU161" s="109"/>
      <c r="AV161" s="109"/>
      <c r="AW161" s="109"/>
      <c r="AX161" s="109"/>
      <c r="AY161" s="109"/>
      <c r="AZ161" s="109"/>
      <c r="BA161" s="112" t="str">
        <f>C161</f>
        <v>včetně přesunu hnot</v>
      </c>
      <c r="BB161" s="109"/>
      <c r="BC161" s="109"/>
      <c r="BD161" s="109"/>
      <c r="BE161" s="109"/>
      <c r="BF161" s="109"/>
      <c r="BG161" s="109"/>
      <c r="BH161" s="109"/>
    </row>
    <row r="162" spans="1:60">
      <c r="A162" s="111" t="s">
        <v>119</v>
      </c>
      <c r="B162" s="114" t="s">
        <v>82</v>
      </c>
      <c r="C162" s="125" t="s">
        <v>83</v>
      </c>
      <c r="D162" s="118"/>
      <c r="E162" s="482"/>
      <c r="F162" s="122"/>
      <c r="G162" s="122">
        <f>SUMIF(AE163:AE174,"&lt;&gt;NOR",G163:G174)</f>
        <v>0</v>
      </c>
      <c r="H162" s="122"/>
      <c r="I162" s="122">
        <f>SUM(I163:I174)</f>
        <v>0</v>
      </c>
      <c r="J162" s="122"/>
      <c r="K162" s="122">
        <f>SUM(K163:K174)</f>
        <v>0</v>
      </c>
      <c r="L162" s="122"/>
      <c r="M162" s="122">
        <f>SUM(M163:M174)</f>
        <v>0</v>
      </c>
      <c r="N162" s="118"/>
      <c r="O162" s="118">
        <f>SUM(O163:O174)</f>
        <v>9.8030000000000006E-2</v>
      </c>
      <c r="P162" s="118"/>
      <c r="Q162" s="118">
        <f>SUM(Q163:Q174)</f>
        <v>0</v>
      </c>
      <c r="R162" s="118"/>
      <c r="S162" s="118"/>
      <c r="T162" s="119"/>
      <c r="U162" s="118">
        <f>SUM(U163:U174)</f>
        <v>3.6300000000000003</v>
      </c>
      <c r="AE162" t="s">
        <v>120</v>
      </c>
    </row>
    <row r="163" spans="1:60" s="475" customFormat="1" outlineLevel="1">
      <c r="A163" s="466">
        <v>51</v>
      </c>
      <c r="B163" s="467" t="s">
        <v>256</v>
      </c>
      <c r="C163" s="468" t="s">
        <v>257</v>
      </c>
      <c r="D163" s="472" t="s">
        <v>145</v>
      </c>
      <c r="E163" s="479">
        <v>3.6</v>
      </c>
      <c r="F163" s="470"/>
      <c r="G163" s="471">
        <f>ROUND(E163*F163,2)</f>
        <v>0</v>
      </c>
      <c r="H163" s="471"/>
      <c r="I163" s="471">
        <f>ROUND(E163*H163,2)</f>
        <v>0</v>
      </c>
      <c r="J163" s="471"/>
      <c r="K163" s="471">
        <f>ROUND(E163*J163,2)</f>
        <v>0</v>
      </c>
      <c r="L163" s="471">
        <v>21</v>
      </c>
      <c r="M163" s="471">
        <f>G163*(1+L163/100)</f>
        <v>0</v>
      </c>
      <c r="N163" s="472">
        <v>4.8300000000000001E-3</v>
      </c>
      <c r="O163" s="472">
        <f>ROUND(E163*N163,5)</f>
        <v>1.7389999999999999E-2</v>
      </c>
      <c r="P163" s="472">
        <v>0</v>
      </c>
      <c r="Q163" s="472">
        <f>ROUND(E163*P163,5)</f>
        <v>0</v>
      </c>
      <c r="R163" s="472"/>
      <c r="S163" s="472"/>
      <c r="T163" s="473">
        <v>0.97</v>
      </c>
      <c r="U163" s="472">
        <f>ROUND(E163*T163,2)</f>
        <v>3.49</v>
      </c>
      <c r="V163" s="474"/>
      <c r="W163" s="474"/>
      <c r="X163" s="474"/>
      <c r="Y163" s="474"/>
      <c r="Z163" s="474"/>
      <c r="AA163" s="474"/>
      <c r="AB163" s="474"/>
      <c r="AC163" s="474"/>
      <c r="AD163" s="474"/>
      <c r="AE163" s="474" t="s">
        <v>123</v>
      </c>
      <c r="AF163" s="474"/>
      <c r="AG163" s="474"/>
      <c r="AH163" s="474"/>
      <c r="AI163" s="474"/>
      <c r="AJ163" s="474"/>
      <c r="AK163" s="474"/>
      <c r="AL163" s="474"/>
      <c r="AM163" s="474"/>
      <c r="AN163" s="474"/>
      <c r="AO163" s="474"/>
      <c r="AP163" s="474"/>
      <c r="AQ163" s="474"/>
      <c r="AR163" s="474"/>
      <c r="AS163" s="474"/>
      <c r="AT163" s="474"/>
      <c r="AU163" s="474"/>
      <c r="AV163" s="474"/>
      <c r="AW163" s="474"/>
      <c r="AX163" s="474"/>
      <c r="AY163" s="474"/>
      <c r="AZ163" s="474"/>
      <c r="BA163" s="474"/>
      <c r="BB163" s="474"/>
      <c r="BC163" s="474"/>
      <c r="BD163" s="474"/>
      <c r="BE163" s="474"/>
      <c r="BF163" s="474"/>
      <c r="BG163" s="474"/>
      <c r="BH163" s="474"/>
    </row>
    <row r="164" spans="1:60" outlineLevel="1">
      <c r="A164" s="110"/>
      <c r="B164" s="113"/>
      <c r="C164" s="126" t="s">
        <v>138</v>
      </c>
      <c r="D164" s="120"/>
      <c r="E164" s="483"/>
      <c r="F164" s="121"/>
      <c r="G164" s="121"/>
      <c r="H164" s="121"/>
      <c r="I164" s="121"/>
      <c r="J164" s="121"/>
      <c r="K164" s="121"/>
      <c r="L164" s="121"/>
      <c r="M164" s="121"/>
      <c r="N164" s="115"/>
      <c r="O164" s="115"/>
      <c r="P164" s="115"/>
      <c r="Q164" s="115"/>
      <c r="R164" s="115"/>
      <c r="S164" s="115"/>
      <c r="T164" s="116"/>
      <c r="U164" s="115"/>
      <c r="V164" s="109"/>
      <c r="W164" s="109"/>
      <c r="X164" s="109"/>
      <c r="Y164" s="109"/>
      <c r="Z164" s="109"/>
      <c r="AA164" s="109"/>
      <c r="AB164" s="109"/>
      <c r="AC164" s="109"/>
      <c r="AD164" s="109"/>
      <c r="AE164" s="109" t="s">
        <v>128</v>
      </c>
      <c r="AF164" s="109">
        <v>2</v>
      </c>
      <c r="AG164" s="109"/>
      <c r="AH164" s="109"/>
      <c r="AI164" s="109"/>
      <c r="AJ164" s="109"/>
      <c r="AK164" s="109"/>
      <c r="AL164" s="109"/>
      <c r="AM164" s="109"/>
      <c r="AN164" s="109"/>
      <c r="AO164" s="109"/>
      <c r="AP164" s="109"/>
      <c r="AQ164" s="109"/>
      <c r="AR164" s="109"/>
      <c r="AS164" s="109"/>
      <c r="AT164" s="109"/>
      <c r="AU164" s="109"/>
      <c r="AV164" s="109"/>
      <c r="AW164" s="109"/>
      <c r="AX164" s="109"/>
      <c r="AY164" s="109"/>
      <c r="AZ164" s="109"/>
      <c r="BA164" s="109"/>
      <c r="BB164" s="109"/>
      <c r="BC164" s="109"/>
      <c r="BD164" s="109"/>
      <c r="BE164" s="109"/>
      <c r="BF164" s="109"/>
      <c r="BG164" s="109"/>
      <c r="BH164" s="109"/>
    </row>
    <row r="165" spans="1:60" outlineLevel="1">
      <c r="A165" s="110"/>
      <c r="B165" s="113"/>
      <c r="C165" s="127" t="s">
        <v>239</v>
      </c>
      <c r="D165" s="120"/>
      <c r="E165" s="483">
        <v>3.6</v>
      </c>
      <c r="F165" s="121"/>
      <c r="G165" s="121"/>
      <c r="H165" s="121"/>
      <c r="I165" s="121"/>
      <c r="J165" s="121"/>
      <c r="K165" s="121"/>
      <c r="L165" s="121"/>
      <c r="M165" s="121"/>
      <c r="N165" s="115"/>
      <c r="O165" s="115"/>
      <c r="P165" s="115"/>
      <c r="Q165" s="115"/>
      <c r="R165" s="115"/>
      <c r="S165" s="115"/>
      <c r="T165" s="116"/>
      <c r="U165" s="115"/>
      <c r="V165" s="109"/>
      <c r="W165" s="109"/>
      <c r="X165" s="109"/>
      <c r="Y165" s="109"/>
      <c r="Z165" s="109"/>
      <c r="AA165" s="109"/>
      <c r="AB165" s="109"/>
      <c r="AC165" s="109"/>
      <c r="AD165" s="109"/>
      <c r="AE165" s="109" t="s">
        <v>128</v>
      </c>
      <c r="AF165" s="109">
        <v>2</v>
      </c>
      <c r="AG165" s="109"/>
      <c r="AH165" s="109"/>
      <c r="AI165" s="109"/>
      <c r="AJ165" s="109"/>
      <c r="AK165" s="109"/>
      <c r="AL165" s="109"/>
      <c r="AM165" s="109"/>
      <c r="AN165" s="109"/>
      <c r="AO165" s="109"/>
      <c r="AP165" s="109"/>
      <c r="AQ165" s="109"/>
      <c r="AR165" s="109"/>
      <c r="AS165" s="109"/>
      <c r="AT165" s="109"/>
      <c r="AU165" s="109"/>
      <c r="AV165" s="109"/>
      <c r="AW165" s="109"/>
      <c r="AX165" s="109"/>
      <c r="AY165" s="109"/>
      <c r="AZ165" s="109"/>
      <c r="BA165" s="109"/>
      <c r="BB165" s="109"/>
      <c r="BC165" s="109"/>
      <c r="BD165" s="109"/>
      <c r="BE165" s="109"/>
      <c r="BF165" s="109"/>
      <c r="BG165" s="109"/>
      <c r="BH165" s="109"/>
    </row>
    <row r="166" spans="1:60" outlineLevel="1">
      <c r="A166" s="110"/>
      <c r="B166" s="113"/>
      <c r="C166" s="126" t="s">
        <v>141</v>
      </c>
      <c r="D166" s="120"/>
      <c r="E166" s="483"/>
      <c r="F166" s="121"/>
      <c r="G166" s="121"/>
      <c r="H166" s="121"/>
      <c r="I166" s="121"/>
      <c r="J166" s="121"/>
      <c r="K166" s="121"/>
      <c r="L166" s="121"/>
      <c r="M166" s="121"/>
      <c r="N166" s="115"/>
      <c r="O166" s="115"/>
      <c r="P166" s="115"/>
      <c r="Q166" s="115"/>
      <c r="R166" s="115"/>
      <c r="S166" s="115"/>
      <c r="T166" s="116"/>
      <c r="U166" s="115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 t="s">
        <v>128</v>
      </c>
      <c r="AF166" s="109">
        <v>0</v>
      </c>
      <c r="AG166" s="109"/>
      <c r="AH166" s="109"/>
      <c r="AI166" s="109"/>
      <c r="AJ166" s="109"/>
      <c r="AK166" s="109"/>
      <c r="AL166" s="109"/>
      <c r="AM166" s="109"/>
      <c r="AN166" s="109"/>
      <c r="AO166" s="109"/>
      <c r="AP166" s="109"/>
      <c r="AQ166" s="109"/>
      <c r="AR166" s="109"/>
      <c r="AS166" s="109"/>
      <c r="AT166" s="109"/>
      <c r="AU166" s="109"/>
      <c r="AV166" s="109"/>
      <c r="AW166" s="109"/>
      <c r="AX166" s="109"/>
      <c r="AY166" s="109"/>
      <c r="AZ166" s="109"/>
      <c r="BA166" s="109"/>
      <c r="BB166" s="109"/>
      <c r="BC166" s="109"/>
      <c r="BD166" s="109"/>
      <c r="BE166" s="109"/>
      <c r="BF166" s="109"/>
      <c r="BG166" s="109"/>
      <c r="BH166" s="109"/>
    </row>
    <row r="167" spans="1:60" outlineLevel="1">
      <c r="A167" s="110"/>
      <c r="B167" s="113"/>
      <c r="C167" s="124" t="s">
        <v>240</v>
      </c>
      <c r="D167" s="117"/>
      <c r="E167" s="481">
        <v>3.6</v>
      </c>
      <c r="F167" s="121"/>
      <c r="G167" s="121"/>
      <c r="H167" s="121"/>
      <c r="I167" s="121"/>
      <c r="J167" s="121"/>
      <c r="K167" s="121"/>
      <c r="L167" s="121"/>
      <c r="M167" s="121"/>
      <c r="N167" s="115"/>
      <c r="O167" s="115"/>
      <c r="P167" s="115"/>
      <c r="Q167" s="115"/>
      <c r="R167" s="115"/>
      <c r="S167" s="115"/>
      <c r="T167" s="116"/>
      <c r="U167" s="115"/>
      <c r="V167" s="109"/>
      <c r="W167" s="109"/>
      <c r="X167" s="109"/>
      <c r="Y167" s="109"/>
      <c r="Z167" s="109"/>
      <c r="AA167" s="109"/>
      <c r="AB167" s="109"/>
      <c r="AC167" s="109"/>
      <c r="AD167" s="109"/>
      <c r="AE167" s="109" t="s">
        <v>128</v>
      </c>
      <c r="AF167" s="109">
        <v>0</v>
      </c>
      <c r="AG167" s="109"/>
      <c r="AH167" s="109"/>
      <c r="AI167" s="109"/>
      <c r="AJ167" s="109"/>
      <c r="AK167" s="109"/>
      <c r="AL167" s="109"/>
      <c r="AM167" s="109"/>
      <c r="AN167" s="109"/>
      <c r="AO167" s="109"/>
      <c r="AP167" s="109"/>
      <c r="AQ167" s="109"/>
      <c r="AR167" s="109"/>
      <c r="AS167" s="109"/>
      <c r="AT167" s="109"/>
      <c r="AU167" s="109"/>
      <c r="AV167" s="109"/>
      <c r="AW167" s="109"/>
      <c r="AX167" s="109"/>
      <c r="AY167" s="109"/>
      <c r="AZ167" s="109"/>
      <c r="BA167" s="109"/>
      <c r="BB167" s="109"/>
      <c r="BC167" s="109"/>
      <c r="BD167" s="109"/>
      <c r="BE167" s="109"/>
      <c r="BF167" s="109"/>
      <c r="BG167" s="109"/>
      <c r="BH167" s="109"/>
    </row>
    <row r="168" spans="1:60" s="475" customFormat="1" outlineLevel="1">
      <c r="A168" s="466">
        <v>52</v>
      </c>
      <c r="B168" s="467" t="s">
        <v>258</v>
      </c>
      <c r="C168" s="468" t="s">
        <v>259</v>
      </c>
      <c r="D168" s="472" t="s">
        <v>145</v>
      </c>
      <c r="E168" s="479">
        <v>4.2</v>
      </c>
      <c r="F168" s="470"/>
      <c r="G168" s="471">
        <f>ROUND(E168*F168,2)</f>
        <v>0</v>
      </c>
      <c r="H168" s="471"/>
      <c r="I168" s="471">
        <f>ROUND(E168*H168,2)</f>
        <v>0</v>
      </c>
      <c r="J168" s="471"/>
      <c r="K168" s="471">
        <f>ROUND(E168*J168,2)</f>
        <v>0</v>
      </c>
      <c r="L168" s="471">
        <v>21</v>
      </c>
      <c r="M168" s="471">
        <f>G168*(1+L168/100)</f>
        <v>0</v>
      </c>
      <c r="N168" s="472">
        <v>1.9199999999999998E-2</v>
      </c>
      <c r="O168" s="472">
        <f>ROUND(E168*N168,5)</f>
        <v>8.0640000000000003E-2</v>
      </c>
      <c r="P168" s="472">
        <v>0</v>
      </c>
      <c r="Q168" s="472">
        <f>ROUND(E168*P168,5)</f>
        <v>0</v>
      </c>
      <c r="R168" s="472"/>
      <c r="S168" s="472"/>
      <c r="T168" s="473">
        <v>0</v>
      </c>
      <c r="U168" s="472">
        <f>ROUND(E168*T168,2)</f>
        <v>0</v>
      </c>
      <c r="V168" s="474"/>
      <c r="W168" s="474"/>
      <c r="X168" s="474"/>
      <c r="Y168" s="474"/>
      <c r="Z168" s="474"/>
      <c r="AA168" s="474"/>
      <c r="AB168" s="474"/>
      <c r="AC168" s="474"/>
      <c r="AD168" s="474"/>
      <c r="AE168" s="474" t="s">
        <v>260</v>
      </c>
      <c r="AF168" s="474"/>
      <c r="AG168" s="474"/>
      <c r="AH168" s="474"/>
      <c r="AI168" s="474"/>
      <c r="AJ168" s="474"/>
      <c r="AK168" s="474"/>
      <c r="AL168" s="474"/>
      <c r="AM168" s="474"/>
      <c r="AN168" s="474"/>
      <c r="AO168" s="474"/>
      <c r="AP168" s="474"/>
      <c r="AQ168" s="474"/>
      <c r="AR168" s="474"/>
      <c r="AS168" s="474"/>
      <c r="AT168" s="474"/>
      <c r="AU168" s="474"/>
      <c r="AV168" s="474"/>
      <c r="AW168" s="474"/>
      <c r="AX168" s="474"/>
      <c r="AY168" s="474"/>
      <c r="AZ168" s="474"/>
      <c r="BA168" s="474"/>
      <c r="BB168" s="474"/>
      <c r="BC168" s="474"/>
      <c r="BD168" s="474"/>
      <c r="BE168" s="474"/>
      <c r="BF168" s="474"/>
      <c r="BG168" s="474"/>
      <c r="BH168" s="474"/>
    </row>
    <row r="169" spans="1:60" outlineLevel="1">
      <c r="A169" s="110"/>
      <c r="B169" s="113"/>
      <c r="C169" s="350" t="s">
        <v>261</v>
      </c>
      <c r="D169" s="423"/>
      <c r="E169" s="424"/>
      <c r="F169" s="425"/>
      <c r="G169" s="426"/>
      <c r="H169" s="121"/>
      <c r="I169" s="121"/>
      <c r="J169" s="121"/>
      <c r="K169" s="121"/>
      <c r="L169" s="121"/>
      <c r="M169" s="121"/>
      <c r="N169" s="115"/>
      <c r="O169" s="115"/>
      <c r="P169" s="115"/>
      <c r="Q169" s="115"/>
      <c r="R169" s="115"/>
      <c r="S169" s="115"/>
      <c r="T169" s="116"/>
      <c r="U169" s="115"/>
      <c r="V169" s="109"/>
      <c r="W169" s="109"/>
      <c r="X169" s="109"/>
      <c r="Y169" s="109"/>
      <c r="Z169" s="109"/>
      <c r="AA169" s="109"/>
      <c r="AB169" s="109"/>
      <c r="AC169" s="109"/>
      <c r="AD169" s="109"/>
      <c r="AE169" s="109" t="s">
        <v>238</v>
      </c>
      <c r="AF169" s="109"/>
      <c r="AG169" s="109"/>
      <c r="AH169" s="109"/>
      <c r="AI169" s="109"/>
      <c r="AJ169" s="109"/>
      <c r="AK169" s="109"/>
      <c r="AL169" s="109"/>
      <c r="AM169" s="109"/>
      <c r="AN169" s="109"/>
      <c r="AO169" s="109"/>
      <c r="AP169" s="109"/>
      <c r="AQ169" s="109"/>
      <c r="AR169" s="109"/>
      <c r="AS169" s="109"/>
      <c r="AT169" s="109"/>
      <c r="AU169" s="109"/>
      <c r="AV169" s="109"/>
      <c r="AW169" s="109"/>
      <c r="AX169" s="109"/>
      <c r="AY169" s="109"/>
      <c r="AZ169" s="109"/>
      <c r="BA169" s="112" t="str">
        <f>C169</f>
        <v>Referenční výrobek Dlažba Vogue System Interni IN Nero 20x20 R11</v>
      </c>
      <c r="BB169" s="109"/>
      <c r="BC169" s="109"/>
      <c r="BD169" s="109"/>
      <c r="BE169" s="109"/>
      <c r="BF169" s="109"/>
      <c r="BG169" s="109"/>
      <c r="BH169" s="109"/>
    </row>
    <row r="170" spans="1:60" outlineLevel="1">
      <c r="A170" s="110"/>
      <c r="B170" s="113"/>
      <c r="C170" s="126" t="s">
        <v>138</v>
      </c>
      <c r="D170" s="120"/>
      <c r="E170" s="483"/>
      <c r="F170" s="121"/>
      <c r="G170" s="121"/>
      <c r="H170" s="121"/>
      <c r="I170" s="121"/>
      <c r="J170" s="121"/>
      <c r="K170" s="121"/>
      <c r="L170" s="121"/>
      <c r="M170" s="121"/>
      <c r="N170" s="115"/>
      <c r="O170" s="115"/>
      <c r="P170" s="115"/>
      <c r="Q170" s="115"/>
      <c r="R170" s="115"/>
      <c r="S170" s="115"/>
      <c r="T170" s="116"/>
      <c r="U170" s="115"/>
      <c r="V170" s="109"/>
      <c r="W170" s="109"/>
      <c r="X170" s="109"/>
      <c r="Y170" s="109"/>
      <c r="Z170" s="109"/>
      <c r="AA170" s="109"/>
      <c r="AB170" s="109"/>
      <c r="AC170" s="109"/>
      <c r="AD170" s="109"/>
      <c r="AE170" s="109" t="s">
        <v>128</v>
      </c>
      <c r="AF170" s="109">
        <v>2</v>
      </c>
      <c r="AG170" s="109"/>
      <c r="AH170" s="109"/>
      <c r="AI170" s="109"/>
      <c r="AJ170" s="109"/>
      <c r="AK170" s="109"/>
      <c r="AL170" s="109"/>
      <c r="AM170" s="109"/>
      <c r="AN170" s="109"/>
      <c r="AO170" s="109"/>
      <c r="AP170" s="109"/>
      <c r="AQ170" s="109"/>
      <c r="AR170" s="109"/>
      <c r="AS170" s="109"/>
      <c r="AT170" s="109"/>
      <c r="AU170" s="109"/>
      <c r="AV170" s="109"/>
      <c r="AW170" s="109"/>
      <c r="AX170" s="109"/>
      <c r="AY170" s="109"/>
      <c r="AZ170" s="109"/>
      <c r="BA170" s="109"/>
      <c r="BB170" s="109"/>
      <c r="BC170" s="109"/>
      <c r="BD170" s="109"/>
      <c r="BE170" s="109"/>
      <c r="BF170" s="109"/>
      <c r="BG170" s="109"/>
      <c r="BH170" s="109"/>
    </row>
    <row r="171" spans="1:60" outlineLevel="1">
      <c r="A171" s="110"/>
      <c r="B171" s="113"/>
      <c r="C171" s="127" t="s">
        <v>262</v>
      </c>
      <c r="D171" s="120"/>
      <c r="E171" s="483">
        <v>2.7771428571428598</v>
      </c>
      <c r="F171" s="121"/>
      <c r="G171" s="121"/>
      <c r="H171" s="121"/>
      <c r="I171" s="121"/>
      <c r="J171" s="121"/>
      <c r="K171" s="121"/>
      <c r="L171" s="121"/>
      <c r="M171" s="121"/>
      <c r="N171" s="115"/>
      <c r="O171" s="115"/>
      <c r="P171" s="115"/>
      <c r="Q171" s="115"/>
      <c r="R171" s="115"/>
      <c r="S171" s="115"/>
      <c r="T171" s="116"/>
      <c r="U171" s="115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 t="s">
        <v>128</v>
      </c>
      <c r="AF171" s="109">
        <v>2</v>
      </c>
      <c r="AG171" s="109"/>
      <c r="AH171" s="109"/>
      <c r="AI171" s="109"/>
      <c r="AJ171" s="109"/>
      <c r="AK171" s="109"/>
      <c r="AL171" s="109"/>
      <c r="AM171" s="109"/>
      <c r="AN171" s="109"/>
      <c r="AO171" s="109"/>
      <c r="AP171" s="109"/>
      <c r="AQ171" s="109"/>
      <c r="AR171" s="109"/>
      <c r="AS171" s="109"/>
      <c r="AT171" s="109"/>
      <c r="AU171" s="109"/>
      <c r="AV171" s="109"/>
      <c r="AW171" s="109"/>
      <c r="AX171" s="109"/>
      <c r="AY171" s="109"/>
      <c r="AZ171" s="109"/>
      <c r="BA171" s="109"/>
      <c r="BB171" s="109"/>
      <c r="BC171" s="109"/>
      <c r="BD171" s="109"/>
      <c r="BE171" s="109"/>
      <c r="BF171" s="109"/>
      <c r="BG171" s="109"/>
      <c r="BH171" s="109"/>
    </row>
    <row r="172" spans="1:60" outlineLevel="1">
      <c r="A172" s="110"/>
      <c r="B172" s="113"/>
      <c r="C172" s="126" t="s">
        <v>141</v>
      </c>
      <c r="D172" s="120"/>
      <c r="E172" s="483"/>
      <c r="F172" s="121"/>
      <c r="G172" s="121"/>
      <c r="H172" s="121"/>
      <c r="I172" s="121"/>
      <c r="J172" s="121"/>
      <c r="K172" s="121"/>
      <c r="L172" s="121"/>
      <c r="M172" s="121"/>
      <c r="N172" s="115"/>
      <c r="O172" s="115"/>
      <c r="P172" s="115"/>
      <c r="Q172" s="115"/>
      <c r="R172" s="115"/>
      <c r="S172" s="115"/>
      <c r="T172" s="116"/>
      <c r="U172" s="115"/>
      <c r="V172" s="109"/>
      <c r="W172" s="109"/>
      <c r="X172" s="109"/>
      <c r="Y172" s="109"/>
      <c r="Z172" s="109"/>
      <c r="AA172" s="109"/>
      <c r="AB172" s="109"/>
      <c r="AC172" s="109"/>
      <c r="AD172" s="109"/>
      <c r="AE172" s="109" t="s">
        <v>128</v>
      </c>
      <c r="AF172" s="109">
        <v>0</v>
      </c>
      <c r="AG172" s="109"/>
      <c r="AH172" s="109"/>
      <c r="AI172" s="109"/>
      <c r="AJ172" s="109"/>
      <c r="AK172" s="109"/>
      <c r="AL172" s="109"/>
      <c r="AM172" s="109"/>
      <c r="AN172" s="109"/>
      <c r="AO172" s="109"/>
      <c r="AP172" s="109"/>
      <c r="AQ172" s="109"/>
      <c r="AR172" s="109"/>
      <c r="AS172" s="109"/>
      <c r="AT172" s="109"/>
      <c r="AU172" s="109"/>
      <c r="AV172" s="109"/>
      <c r="AW172" s="109"/>
      <c r="AX172" s="109"/>
      <c r="AY172" s="109"/>
      <c r="AZ172" s="109"/>
      <c r="BA172" s="109"/>
      <c r="BB172" s="109"/>
      <c r="BC172" s="109"/>
      <c r="BD172" s="109"/>
      <c r="BE172" s="109"/>
      <c r="BF172" s="109"/>
      <c r="BG172" s="109"/>
      <c r="BH172" s="109"/>
    </row>
    <row r="173" spans="1:60" outlineLevel="1">
      <c r="A173" s="110"/>
      <c r="B173" s="113"/>
      <c r="C173" s="124" t="s">
        <v>263</v>
      </c>
      <c r="D173" s="117"/>
      <c r="E173" s="481">
        <v>4.2</v>
      </c>
      <c r="F173" s="121"/>
      <c r="G173" s="121"/>
      <c r="H173" s="121"/>
      <c r="I173" s="121"/>
      <c r="J173" s="121"/>
      <c r="K173" s="121"/>
      <c r="L173" s="121"/>
      <c r="M173" s="121"/>
      <c r="N173" s="115"/>
      <c r="O173" s="115"/>
      <c r="P173" s="115"/>
      <c r="Q173" s="115"/>
      <c r="R173" s="115"/>
      <c r="S173" s="115"/>
      <c r="T173" s="116"/>
      <c r="U173" s="115"/>
      <c r="V173" s="109"/>
      <c r="W173" s="109"/>
      <c r="X173" s="109"/>
      <c r="Y173" s="109"/>
      <c r="Z173" s="109"/>
      <c r="AA173" s="109"/>
      <c r="AB173" s="109"/>
      <c r="AC173" s="109"/>
      <c r="AD173" s="109"/>
      <c r="AE173" s="109" t="s">
        <v>128</v>
      </c>
      <c r="AF173" s="109">
        <v>0</v>
      </c>
      <c r="AG173" s="109"/>
      <c r="AH173" s="109"/>
      <c r="AI173" s="109"/>
      <c r="AJ173" s="109"/>
      <c r="AK173" s="109"/>
      <c r="AL173" s="109"/>
      <c r="AM173" s="109"/>
      <c r="AN173" s="109"/>
      <c r="AO173" s="109"/>
      <c r="AP173" s="109"/>
      <c r="AQ173" s="109"/>
      <c r="AR173" s="109"/>
      <c r="AS173" s="109"/>
      <c r="AT173" s="109"/>
      <c r="AU173" s="109"/>
      <c r="AV173" s="109"/>
      <c r="AW173" s="109"/>
      <c r="AX173" s="109"/>
      <c r="AY173" s="109"/>
      <c r="AZ173" s="109"/>
      <c r="BA173" s="109"/>
      <c r="BB173" s="109"/>
      <c r="BC173" s="109"/>
      <c r="BD173" s="109"/>
      <c r="BE173" s="109"/>
      <c r="BF173" s="109"/>
      <c r="BG173" s="109"/>
      <c r="BH173" s="109"/>
    </row>
    <row r="174" spans="1:60" s="475" customFormat="1" outlineLevel="1">
      <c r="A174" s="466">
        <v>53</v>
      </c>
      <c r="B174" s="467" t="s">
        <v>264</v>
      </c>
      <c r="C174" s="468" t="s">
        <v>265</v>
      </c>
      <c r="D174" s="472" t="s">
        <v>166</v>
      </c>
      <c r="E174" s="479">
        <v>0.09</v>
      </c>
      <c r="F174" s="470"/>
      <c r="G174" s="471">
        <f>ROUND(E174*F174,2)</f>
        <v>0</v>
      </c>
      <c r="H174" s="471"/>
      <c r="I174" s="471">
        <f>ROUND(E174*H174,2)</f>
        <v>0</v>
      </c>
      <c r="J174" s="471"/>
      <c r="K174" s="471">
        <f>ROUND(E174*J174,2)</f>
        <v>0</v>
      </c>
      <c r="L174" s="471">
        <v>21</v>
      </c>
      <c r="M174" s="471">
        <f>G174*(1+L174/100)</f>
        <v>0</v>
      </c>
      <c r="N174" s="472">
        <v>0</v>
      </c>
      <c r="O174" s="472">
        <f>ROUND(E174*N174,5)</f>
        <v>0</v>
      </c>
      <c r="P174" s="472">
        <v>0</v>
      </c>
      <c r="Q174" s="472">
        <f>ROUND(E174*P174,5)</f>
        <v>0</v>
      </c>
      <c r="R174" s="472"/>
      <c r="S174" s="472"/>
      <c r="T174" s="473">
        <v>1.5980000000000001</v>
      </c>
      <c r="U174" s="472">
        <f>ROUND(E174*T174,2)</f>
        <v>0.14000000000000001</v>
      </c>
      <c r="V174" s="474"/>
      <c r="W174" s="474"/>
      <c r="X174" s="474"/>
      <c r="Y174" s="474"/>
      <c r="Z174" s="474"/>
      <c r="AA174" s="474"/>
      <c r="AB174" s="474"/>
      <c r="AC174" s="474"/>
      <c r="AD174" s="474"/>
      <c r="AE174" s="474" t="s">
        <v>123</v>
      </c>
      <c r="AF174" s="474"/>
      <c r="AG174" s="474"/>
      <c r="AH174" s="474"/>
      <c r="AI174" s="474"/>
      <c r="AJ174" s="474"/>
      <c r="AK174" s="474"/>
      <c r="AL174" s="474"/>
      <c r="AM174" s="474"/>
      <c r="AN174" s="474"/>
      <c r="AO174" s="474"/>
      <c r="AP174" s="474"/>
      <c r="AQ174" s="474"/>
      <c r="AR174" s="474"/>
      <c r="AS174" s="474"/>
      <c r="AT174" s="474"/>
      <c r="AU174" s="474"/>
      <c r="AV174" s="474"/>
      <c r="AW174" s="474"/>
      <c r="AX174" s="474"/>
      <c r="AY174" s="474"/>
      <c r="AZ174" s="474"/>
      <c r="BA174" s="474"/>
      <c r="BB174" s="474"/>
      <c r="BC174" s="474"/>
      <c r="BD174" s="474"/>
      <c r="BE174" s="474"/>
      <c r="BF174" s="474"/>
      <c r="BG174" s="474"/>
      <c r="BH174" s="474"/>
    </row>
    <row r="175" spans="1:60">
      <c r="A175" s="111" t="s">
        <v>119</v>
      </c>
      <c r="B175" s="114" t="s">
        <v>84</v>
      </c>
      <c r="C175" s="125" t="s">
        <v>85</v>
      </c>
      <c r="D175" s="118"/>
      <c r="E175" s="482"/>
      <c r="F175" s="122"/>
      <c r="G175" s="122">
        <f>SUMIF(AE176:AE197,"&lt;&gt;NOR",G176:G197)</f>
        <v>0</v>
      </c>
      <c r="H175" s="122"/>
      <c r="I175" s="122">
        <f>SUM(I176:I197)</f>
        <v>0</v>
      </c>
      <c r="J175" s="122"/>
      <c r="K175" s="122">
        <f>SUM(K176:K197)</f>
        <v>0</v>
      </c>
      <c r="L175" s="122"/>
      <c r="M175" s="122">
        <f>SUM(M176:M197)</f>
        <v>0</v>
      </c>
      <c r="N175" s="118"/>
      <c r="O175" s="118">
        <f>SUM(O176:O197)</f>
        <v>0.27887000000000001</v>
      </c>
      <c r="P175" s="118"/>
      <c r="Q175" s="118">
        <f>SUM(Q176:Q197)</f>
        <v>0</v>
      </c>
      <c r="R175" s="118"/>
      <c r="S175" s="118"/>
      <c r="T175" s="119"/>
      <c r="U175" s="118">
        <f>SUM(U176:U197)</f>
        <v>18.12</v>
      </c>
      <c r="AE175" t="s">
        <v>120</v>
      </c>
    </row>
    <row r="176" spans="1:60" s="475" customFormat="1" outlineLevel="1">
      <c r="A176" s="466">
        <v>54</v>
      </c>
      <c r="B176" s="467" t="s">
        <v>266</v>
      </c>
      <c r="C176" s="468" t="s">
        <v>267</v>
      </c>
      <c r="D176" s="472" t="s">
        <v>145</v>
      </c>
      <c r="E176" s="479">
        <v>15.4</v>
      </c>
      <c r="F176" s="470"/>
      <c r="G176" s="471">
        <f>ROUND(E176*F176,2)</f>
        <v>0</v>
      </c>
      <c r="H176" s="471"/>
      <c r="I176" s="471">
        <f>ROUND(E176*H176,2)</f>
        <v>0</v>
      </c>
      <c r="J176" s="471"/>
      <c r="K176" s="471">
        <f>ROUND(E176*J176,2)</f>
        <v>0</v>
      </c>
      <c r="L176" s="471">
        <v>21</v>
      </c>
      <c r="M176" s="471">
        <f>G176*(1+L176/100)</f>
        <v>0</v>
      </c>
      <c r="N176" s="472">
        <v>5.0299999999999997E-3</v>
      </c>
      <c r="O176" s="472">
        <f>ROUND(E176*N176,5)</f>
        <v>7.7460000000000001E-2</v>
      </c>
      <c r="P176" s="472">
        <v>0</v>
      </c>
      <c r="Q176" s="472">
        <f>ROUND(E176*P176,5)</f>
        <v>0</v>
      </c>
      <c r="R176" s="472"/>
      <c r="S176" s="472"/>
      <c r="T176" s="473">
        <v>1.0746</v>
      </c>
      <c r="U176" s="472">
        <f>ROUND(E176*T176,2)</f>
        <v>16.55</v>
      </c>
      <c r="V176" s="474"/>
      <c r="W176" s="474"/>
      <c r="X176" s="474"/>
      <c r="Y176" s="474"/>
      <c r="Z176" s="474"/>
      <c r="AA176" s="474"/>
      <c r="AB176" s="474"/>
      <c r="AC176" s="474"/>
      <c r="AD176" s="474"/>
      <c r="AE176" s="474" t="s">
        <v>123</v>
      </c>
      <c r="AF176" s="474"/>
      <c r="AG176" s="474"/>
      <c r="AH176" s="474"/>
      <c r="AI176" s="474"/>
      <c r="AJ176" s="474"/>
      <c r="AK176" s="474"/>
      <c r="AL176" s="474"/>
      <c r="AM176" s="474"/>
      <c r="AN176" s="474"/>
      <c r="AO176" s="474"/>
      <c r="AP176" s="474"/>
      <c r="AQ176" s="474"/>
      <c r="AR176" s="474"/>
      <c r="AS176" s="474"/>
      <c r="AT176" s="474"/>
      <c r="AU176" s="474"/>
      <c r="AV176" s="474"/>
      <c r="AW176" s="474"/>
      <c r="AX176" s="474"/>
      <c r="AY176" s="474"/>
      <c r="AZ176" s="474"/>
      <c r="BA176" s="474"/>
      <c r="BB176" s="474"/>
      <c r="BC176" s="474"/>
      <c r="BD176" s="474"/>
      <c r="BE176" s="474"/>
      <c r="BF176" s="474"/>
      <c r="BG176" s="474"/>
      <c r="BH176" s="474"/>
    </row>
    <row r="177" spans="1:60" outlineLevel="1">
      <c r="A177" s="110"/>
      <c r="B177" s="113"/>
      <c r="C177" s="126" t="s">
        <v>138</v>
      </c>
      <c r="D177" s="120"/>
      <c r="E177" s="483"/>
      <c r="F177" s="121"/>
      <c r="G177" s="121"/>
      <c r="H177" s="121"/>
      <c r="I177" s="121"/>
      <c r="J177" s="121"/>
      <c r="K177" s="121"/>
      <c r="L177" s="121"/>
      <c r="M177" s="121"/>
      <c r="N177" s="115"/>
      <c r="O177" s="115"/>
      <c r="P177" s="115"/>
      <c r="Q177" s="115"/>
      <c r="R177" s="115"/>
      <c r="S177" s="115"/>
      <c r="T177" s="116"/>
      <c r="U177" s="115"/>
      <c r="V177" s="109"/>
      <c r="W177" s="109"/>
      <c r="X177" s="109"/>
      <c r="Y177" s="109"/>
      <c r="Z177" s="109"/>
      <c r="AA177" s="109"/>
      <c r="AB177" s="109"/>
      <c r="AC177" s="109"/>
      <c r="AD177" s="109"/>
      <c r="AE177" s="109" t="s">
        <v>128</v>
      </c>
      <c r="AF177" s="109">
        <v>2</v>
      </c>
      <c r="AG177" s="109"/>
      <c r="AH177" s="109"/>
      <c r="AI177" s="109"/>
      <c r="AJ177" s="109"/>
      <c r="AK177" s="109"/>
      <c r="AL177" s="109"/>
      <c r="AM177" s="109"/>
      <c r="AN177" s="109"/>
      <c r="AO177" s="109"/>
      <c r="AP177" s="109"/>
      <c r="AQ177" s="109"/>
      <c r="AR177" s="109"/>
      <c r="AS177" s="109"/>
      <c r="AT177" s="109"/>
      <c r="AU177" s="109"/>
      <c r="AV177" s="109"/>
      <c r="AW177" s="109"/>
      <c r="AX177" s="109"/>
      <c r="AY177" s="109"/>
      <c r="AZ177" s="109"/>
      <c r="BA177" s="109"/>
      <c r="BB177" s="109"/>
      <c r="BC177" s="109"/>
      <c r="BD177" s="109"/>
      <c r="BE177" s="109"/>
      <c r="BF177" s="109"/>
      <c r="BG177" s="109"/>
      <c r="BH177" s="109"/>
    </row>
    <row r="178" spans="1:60" outlineLevel="1">
      <c r="A178" s="110"/>
      <c r="B178" s="113"/>
      <c r="C178" s="127" t="s">
        <v>268</v>
      </c>
      <c r="D178" s="120"/>
      <c r="E178" s="483">
        <v>15.4</v>
      </c>
      <c r="F178" s="121"/>
      <c r="G178" s="121"/>
      <c r="H178" s="121"/>
      <c r="I178" s="121"/>
      <c r="J178" s="121"/>
      <c r="K178" s="121"/>
      <c r="L178" s="121"/>
      <c r="M178" s="121"/>
      <c r="N178" s="115"/>
      <c r="O178" s="115"/>
      <c r="P178" s="115"/>
      <c r="Q178" s="115"/>
      <c r="R178" s="115"/>
      <c r="S178" s="115"/>
      <c r="T178" s="116"/>
      <c r="U178" s="115"/>
      <c r="V178" s="109"/>
      <c r="W178" s="109"/>
      <c r="X178" s="109"/>
      <c r="Y178" s="109"/>
      <c r="Z178" s="109"/>
      <c r="AA178" s="109"/>
      <c r="AB178" s="109"/>
      <c r="AC178" s="109"/>
      <c r="AD178" s="109"/>
      <c r="AE178" s="109" t="s">
        <v>128</v>
      </c>
      <c r="AF178" s="109">
        <v>2</v>
      </c>
      <c r="AG178" s="109"/>
      <c r="AH178" s="109"/>
      <c r="AI178" s="109"/>
      <c r="AJ178" s="109"/>
      <c r="AK178" s="109"/>
      <c r="AL178" s="109"/>
      <c r="AM178" s="109"/>
      <c r="AN178" s="109"/>
      <c r="AO178" s="109"/>
      <c r="AP178" s="109"/>
      <c r="AQ178" s="109"/>
      <c r="AR178" s="109"/>
      <c r="AS178" s="109"/>
      <c r="AT178" s="109"/>
      <c r="AU178" s="109"/>
      <c r="AV178" s="109"/>
      <c r="AW178" s="109"/>
      <c r="AX178" s="109"/>
      <c r="AY178" s="109"/>
      <c r="AZ178" s="109"/>
      <c r="BA178" s="109"/>
      <c r="BB178" s="109"/>
      <c r="BC178" s="109"/>
      <c r="BD178" s="109"/>
      <c r="BE178" s="109"/>
      <c r="BF178" s="109"/>
      <c r="BG178" s="109"/>
      <c r="BH178" s="109"/>
    </row>
    <row r="179" spans="1:60" outlineLevel="1">
      <c r="A179" s="110"/>
      <c r="B179" s="113"/>
      <c r="C179" s="126" t="s">
        <v>141</v>
      </c>
      <c r="D179" s="120"/>
      <c r="E179" s="483"/>
      <c r="F179" s="121"/>
      <c r="G179" s="121"/>
      <c r="H179" s="121"/>
      <c r="I179" s="121"/>
      <c r="J179" s="121"/>
      <c r="K179" s="121"/>
      <c r="L179" s="121"/>
      <c r="M179" s="121"/>
      <c r="N179" s="115"/>
      <c r="O179" s="115"/>
      <c r="P179" s="115"/>
      <c r="Q179" s="115"/>
      <c r="R179" s="115"/>
      <c r="S179" s="115"/>
      <c r="T179" s="116"/>
      <c r="U179" s="115"/>
      <c r="V179" s="109"/>
      <c r="W179" s="109"/>
      <c r="X179" s="109"/>
      <c r="Y179" s="109"/>
      <c r="Z179" s="109"/>
      <c r="AA179" s="109"/>
      <c r="AB179" s="109"/>
      <c r="AC179" s="109"/>
      <c r="AD179" s="109"/>
      <c r="AE179" s="109" t="s">
        <v>128</v>
      </c>
      <c r="AF179" s="109">
        <v>0</v>
      </c>
      <c r="AG179" s="109"/>
      <c r="AH179" s="109"/>
      <c r="AI179" s="109"/>
      <c r="AJ179" s="109"/>
      <c r="AK179" s="109"/>
      <c r="AL179" s="109"/>
      <c r="AM179" s="109"/>
      <c r="AN179" s="109"/>
      <c r="AO179" s="109"/>
      <c r="AP179" s="109"/>
      <c r="AQ179" s="109"/>
      <c r="AR179" s="109"/>
      <c r="AS179" s="109"/>
      <c r="AT179" s="109"/>
      <c r="AU179" s="109"/>
      <c r="AV179" s="109"/>
      <c r="AW179" s="109"/>
      <c r="AX179" s="109"/>
      <c r="AY179" s="109"/>
      <c r="AZ179" s="109"/>
      <c r="BA179" s="109"/>
      <c r="BB179" s="109"/>
      <c r="BC179" s="109"/>
      <c r="BD179" s="109"/>
      <c r="BE179" s="109"/>
      <c r="BF179" s="109"/>
      <c r="BG179" s="109"/>
      <c r="BH179" s="109"/>
    </row>
    <row r="180" spans="1:60" outlineLevel="1">
      <c r="A180" s="110"/>
      <c r="B180" s="113"/>
      <c r="C180" s="124" t="s">
        <v>269</v>
      </c>
      <c r="D180" s="117"/>
      <c r="E180" s="481">
        <v>15.4</v>
      </c>
      <c r="F180" s="121"/>
      <c r="G180" s="121"/>
      <c r="H180" s="121"/>
      <c r="I180" s="121"/>
      <c r="J180" s="121"/>
      <c r="K180" s="121"/>
      <c r="L180" s="121"/>
      <c r="M180" s="121"/>
      <c r="N180" s="115"/>
      <c r="O180" s="115"/>
      <c r="P180" s="115"/>
      <c r="Q180" s="115"/>
      <c r="R180" s="115"/>
      <c r="S180" s="115"/>
      <c r="T180" s="116"/>
      <c r="U180" s="115"/>
      <c r="V180" s="109"/>
      <c r="W180" s="109"/>
      <c r="X180" s="109"/>
      <c r="Y180" s="109"/>
      <c r="Z180" s="109"/>
      <c r="AA180" s="109"/>
      <c r="AB180" s="109"/>
      <c r="AC180" s="109"/>
      <c r="AD180" s="109"/>
      <c r="AE180" s="109" t="s">
        <v>128</v>
      </c>
      <c r="AF180" s="109">
        <v>0</v>
      </c>
      <c r="AG180" s="109"/>
      <c r="AH180" s="109"/>
      <c r="AI180" s="109"/>
      <c r="AJ180" s="109"/>
      <c r="AK180" s="109"/>
      <c r="AL180" s="109"/>
      <c r="AM180" s="109"/>
      <c r="AN180" s="109"/>
      <c r="AO180" s="109"/>
      <c r="AP180" s="109"/>
      <c r="AQ180" s="109"/>
      <c r="AR180" s="109"/>
      <c r="AS180" s="109"/>
      <c r="AT180" s="109"/>
      <c r="AU180" s="109"/>
      <c r="AV180" s="109"/>
      <c r="AW180" s="109"/>
      <c r="AX180" s="109"/>
      <c r="AY180" s="109"/>
      <c r="AZ180" s="109"/>
      <c r="BA180" s="109"/>
      <c r="BB180" s="109"/>
      <c r="BC180" s="109"/>
      <c r="BD180" s="109"/>
      <c r="BE180" s="109"/>
      <c r="BF180" s="109"/>
      <c r="BG180" s="109"/>
      <c r="BH180" s="109"/>
    </row>
    <row r="181" spans="1:60" s="475" customFormat="1" outlineLevel="1">
      <c r="A181" s="466">
        <v>55</v>
      </c>
      <c r="B181" s="467" t="s">
        <v>270</v>
      </c>
      <c r="C181" s="468" t="s">
        <v>271</v>
      </c>
      <c r="D181" s="472" t="s">
        <v>174</v>
      </c>
      <c r="E181" s="479">
        <v>9.3000000000000007</v>
      </c>
      <c r="F181" s="470"/>
      <c r="G181" s="471">
        <f>ROUND(E181*F181,2)</f>
        <v>0</v>
      </c>
      <c r="H181" s="471"/>
      <c r="I181" s="471">
        <f>ROUND(E181*H181,2)</f>
        <v>0</v>
      </c>
      <c r="J181" s="471"/>
      <c r="K181" s="471">
        <f>ROUND(E181*J181,2)</f>
        <v>0</v>
      </c>
      <c r="L181" s="471">
        <v>21</v>
      </c>
      <c r="M181" s="471">
        <f>G181*(1+L181/100)</f>
        <v>0</v>
      </c>
      <c r="N181" s="472">
        <v>1E-4</v>
      </c>
      <c r="O181" s="472">
        <f>ROUND(E181*N181,5)</f>
        <v>9.3000000000000005E-4</v>
      </c>
      <c r="P181" s="472">
        <v>0</v>
      </c>
      <c r="Q181" s="472">
        <f>ROUND(E181*P181,5)</f>
        <v>0</v>
      </c>
      <c r="R181" s="472"/>
      <c r="S181" s="472"/>
      <c r="T181" s="473">
        <v>0.12</v>
      </c>
      <c r="U181" s="472">
        <f>ROUND(E181*T181,2)</f>
        <v>1.1200000000000001</v>
      </c>
      <c r="V181" s="474"/>
      <c r="W181" s="474"/>
      <c r="X181" s="474"/>
      <c r="Y181" s="474"/>
      <c r="Z181" s="474"/>
      <c r="AA181" s="474"/>
      <c r="AB181" s="474"/>
      <c r="AC181" s="474"/>
      <c r="AD181" s="474"/>
      <c r="AE181" s="474" t="s">
        <v>123</v>
      </c>
      <c r="AF181" s="474"/>
      <c r="AG181" s="474"/>
      <c r="AH181" s="474"/>
      <c r="AI181" s="474"/>
      <c r="AJ181" s="474"/>
      <c r="AK181" s="474"/>
      <c r="AL181" s="474"/>
      <c r="AM181" s="474"/>
      <c r="AN181" s="474"/>
      <c r="AO181" s="474"/>
      <c r="AP181" s="474"/>
      <c r="AQ181" s="474"/>
      <c r="AR181" s="474"/>
      <c r="AS181" s="474"/>
      <c r="AT181" s="474"/>
      <c r="AU181" s="474"/>
      <c r="AV181" s="474"/>
      <c r="AW181" s="474"/>
      <c r="AX181" s="474"/>
      <c r="AY181" s="474"/>
      <c r="AZ181" s="474"/>
      <c r="BA181" s="474"/>
      <c r="BB181" s="474"/>
      <c r="BC181" s="474"/>
      <c r="BD181" s="474"/>
      <c r="BE181" s="474"/>
      <c r="BF181" s="474"/>
      <c r="BG181" s="474"/>
      <c r="BH181" s="474"/>
    </row>
    <row r="182" spans="1:60" outlineLevel="1">
      <c r="A182" s="110"/>
      <c r="B182" s="113"/>
      <c r="C182" s="124" t="s">
        <v>272</v>
      </c>
      <c r="D182" s="117"/>
      <c r="E182" s="481">
        <v>9.3000000000000007</v>
      </c>
      <c r="F182" s="121"/>
      <c r="G182" s="121"/>
      <c r="H182" s="121"/>
      <c r="I182" s="121"/>
      <c r="J182" s="121"/>
      <c r="K182" s="121"/>
      <c r="L182" s="121"/>
      <c r="M182" s="121"/>
      <c r="N182" s="115"/>
      <c r="O182" s="115"/>
      <c r="P182" s="115"/>
      <c r="Q182" s="115"/>
      <c r="R182" s="115"/>
      <c r="S182" s="115"/>
      <c r="T182" s="116"/>
      <c r="U182" s="115"/>
      <c r="V182" s="109"/>
      <c r="W182" s="109"/>
      <c r="X182" s="109"/>
      <c r="Y182" s="109"/>
      <c r="Z182" s="109"/>
      <c r="AA182" s="109"/>
      <c r="AB182" s="109"/>
      <c r="AC182" s="109"/>
      <c r="AD182" s="109"/>
      <c r="AE182" s="109" t="s">
        <v>128</v>
      </c>
      <c r="AF182" s="109">
        <v>0</v>
      </c>
      <c r="AG182" s="109"/>
      <c r="AH182" s="109"/>
      <c r="AI182" s="109"/>
      <c r="AJ182" s="109"/>
      <c r="AK182" s="109"/>
      <c r="AL182" s="109"/>
      <c r="AM182" s="109"/>
      <c r="AN182" s="109"/>
      <c r="AO182" s="109"/>
      <c r="AP182" s="109"/>
      <c r="AQ182" s="109"/>
      <c r="AR182" s="109"/>
      <c r="AS182" s="109"/>
      <c r="AT182" s="109"/>
      <c r="AU182" s="109"/>
      <c r="AV182" s="109"/>
      <c r="AW182" s="109"/>
      <c r="AX182" s="109"/>
      <c r="AY182" s="109"/>
      <c r="AZ182" s="109"/>
      <c r="BA182" s="109"/>
      <c r="BB182" s="109"/>
      <c r="BC182" s="109"/>
      <c r="BD182" s="109"/>
      <c r="BE182" s="109"/>
      <c r="BF182" s="109"/>
      <c r="BG182" s="109"/>
      <c r="BH182" s="109"/>
    </row>
    <row r="183" spans="1:60" s="475" customFormat="1" ht="20.399999999999999" outlineLevel="1">
      <c r="A183" s="466">
        <v>56</v>
      </c>
      <c r="B183" s="467" t="s">
        <v>273</v>
      </c>
      <c r="C183" s="468" t="s">
        <v>274</v>
      </c>
      <c r="D183" s="472" t="s">
        <v>145</v>
      </c>
      <c r="E183" s="479">
        <v>3.12</v>
      </c>
      <c r="F183" s="470"/>
      <c r="G183" s="471">
        <f>ROUND(E183*F183,2)</f>
        <v>0</v>
      </c>
      <c r="H183" s="471"/>
      <c r="I183" s="471">
        <f>ROUND(E183*H183,2)</f>
        <v>0</v>
      </c>
      <c r="J183" s="471"/>
      <c r="K183" s="471">
        <f>ROUND(E183*J183,2)</f>
        <v>0</v>
      </c>
      <c r="L183" s="471">
        <v>21</v>
      </c>
      <c r="M183" s="471">
        <f>G183*(1+L183/100)</f>
        <v>0</v>
      </c>
      <c r="N183" s="472">
        <v>1.4E-2</v>
      </c>
      <c r="O183" s="472">
        <f>ROUND(E183*N183,5)</f>
        <v>4.3679999999999997E-2</v>
      </c>
      <c r="P183" s="472">
        <v>0</v>
      </c>
      <c r="Q183" s="472">
        <f>ROUND(E183*P183,5)</f>
        <v>0</v>
      </c>
      <c r="R183" s="472"/>
      <c r="S183" s="472"/>
      <c r="T183" s="473">
        <v>0</v>
      </c>
      <c r="U183" s="472">
        <f>ROUND(E183*T183,2)</f>
        <v>0</v>
      </c>
      <c r="V183" s="474"/>
      <c r="W183" s="474"/>
      <c r="X183" s="474"/>
      <c r="Y183" s="474"/>
      <c r="Z183" s="474"/>
      <c r="AA183" s="474"/>
      <c r="AB183" s="474"/>
      <c r="AC183" s="474"/>
      <c r="AD183" s="474"/>
      <c r="AE183" s="474" t="s">
        <v>260</v>
      </c>
      <c r="AF183" s="474"/>
      <c r="AG183" s="474"/>
      <c r="AH183" s="474"/>
      <c r="AI183" s="474"/>
      <c r="AJ183" s="474"/>
      <c r="AK183" s="474"/>
      <c r="AL183" s="474"/>
      <c r="AM183" s="474"/>
      <c r="AN183" s="474"/>
      <c r="AO183" s="474"/>
      <c r="AP183" s="474"/>
      <c r="AQ183" s="474"/>
      <c r="AR183" s="474"/>
      <c r="AS183" s="474"/>
      <c r="AT183" s="474"/>
      <c r="AU183" s="474"/>
      <c r="AV183" s="474"/>
      <c r="AW183" s="474"/>
      <c r="AX183" s="474"/>
      <c r="AY183" s="474"/>
      <c r="AZ183" s="474"/>
      <c r="BA183" s="474"/>
      <c r="BB183" s="474"/>
      <c r="BC183" s="474"/>
      <c r="BD183" s="474"/>
      <c r="BE183" s="474"/>
      <c r="BF183" s="474"/>
      <c r="BG183" s="474"/>
      <c r="BH183" s="474"/>
    </row>
    <row r="184" spans="1:60" outlineLevel="1">
      <c r="A184" s="110"/>
      <c r="B184" s="113"/>
      <c r="C184" s="350" t="s">
        <v>275</v>
      </c>
      <c r="D184" s="423"/>
      <c r="E184" s="424"/>
      <c r="F184" s="425"/>
      <c r="G184" s="426"/>
      <c r="H184" s="121"/>
      <c r="I184" s="121"/>
      <c r="J184" s="121"/>
      <c r="K184" s="121"/>
      <c r="L184" s="121"/>
      <c r="M184" s="121"/>
      <c r="N184" s="115"/>
      <c r="O184" s="115"/>
      <c r="P184" s="115"/>
      <c r="Q184" s="115"/>
      <c r="R184" s="115"/>
      <c r="S184" s="115"/>
      <c r="T184" s="116"/>
      <c r="U184" s="115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 t="s">
        <v>238</v>
      </c>
      <c r="AF184" s="109"/>
      <c r="AG184" s="109"/>
      <c r="AH184" s="109"/>
      <c r="AI184" s="109"/>
      <c r="AJ184" s="109"/>
      <c r="AK184" s="109"/>
      <c r="AL184" s="109"/>
      <c r="AM184" s="109"/>
      <c r="AN184" s="109"/>
      <c r="AO184" s="109"/>
      <c r="AP184" s="109"/>
      <c r="AQ184" s="109"/>
      <c r="AR184" s="109"/>
      <c r="AS184" s="109"/>
      <c r="AT184" s="109"/>
      <c r="AU184" s="109"/>
      <c r="AV184" s="109"/>
      <c r="AW184" s="109"/>
      <c r="AX184" s="109"/>
      <c r="AY184" s="109"/>
      <c r="AZ184" s="109"/>
      <c r="BA184" s="112" t="str">
        <f>C184</f>
        <v>referenční výrobek  HIDRA PRISMA WHITE</v>
      </c>
      <c r="BB184" s="109"/>
      <c r="BC184" s="109"/>
      <c r="BD184" s="109"/>
      <c r="BE184" s="109"/>
      <c r="BF184" s="109"/>
      <c r="BG184" s="109"/>
      <c r="BH184" s="109"/>
    </row>
    <row r="185" spans="1:60" outlineLevel="1">
      <c r="A185" s="110"/>
      <c r="B185" s="113"/>
      <c r="C185" s="126" t="s">
        <v>138</v>
      </c>
      <c r="D185" s="120"/>
      <c r="E185" s="483"/>
      <c r="F185" s="121"/>
      <c r="G185" s="121"/>
      <c r="H185" s="121"/>
      <c r="I185" s="121"/>
      <c r="J185" s="121"/>
      <c r="K185" s="121"/>
      <c r="L185" s="121"/>
      <c r="M185" s="121"/>
      <c r="N185" s="115"/>
      <c r="O185" s="115"/>
      <c r="P185" s="115"/>
      <c r="Q185" s="115"/>
      <c r="R185" s="115"/>
      <c r="S185" s="115"/>
      <c r="T185" s="116"/>
      <c r="U185" s="115"/>
      <c r="V185" s="109"/>
      <c r="W185" s="109"/>
      <c r="X185" s="109"/>
      <c r="Y185" s="109"/>
      <c r="Z185" s="109"/>
      <c r="AA185" s="109"/>
      <c r="AB185" s="109"/>
      <c r="AC185" s="109"/>
      <c r="AD185" s="109"/>
      <c r="AE185" s="109" t="s">
        <v>128</v>
      </c>
      <c r="AF185" s="109">
        <v>2</v>
      </c>
      <c r="AG185" s="109"/>
      <c r="AH185" s="109"/>
      <c r="AI185" s="109"/>
      <c r="AJ185" s="109"/>
      <c r="AK185" s="109"/>
      <c r="AL185" s="109"/>
      <c r="AM185" s="109"/>
      <c r="AN185" s="109"/>
      <c r="AO185" s="109"/>
      <c r="AP185" s="109"/>
      <c r="AQ185" s="109"/>
      <c r="AR185" s="109"/>
      <c r="AS185" s="109"/>
      <c r="AT185" s="109"/>
      <c r="AU185" s="109"/>
      <c r="AV185" s="109"/>
      <c r="AW185" s="109"/>
      <c r="AX185" s="109"/>
      <c r="AY185" s="109"/>
      <c r="AZ185" s="109"/>
      <c r="BA185" s="109"/>
      <c r="BB185" s="109"/>
      <c r="BC185" s="109"/>
      <c r="BD185" s="109"/>
      <c r="BE185" s="109"/>
      <c r="BF185" s="109"/>
      <c r="BG185" s="109"/>
      <c r="BH185" s="109"/>
    </row>
    <row r="186" spans="1:60" outlineLevel="1">
      <c r="A186" s="110"/>
      <c r="B186" s="113"/>
      <c r="C186" s="127" t="s">
        <v>276</v>
      </c>
      <c r="D186" s="120"/>
      <c r="E186" s="483">
        <v>3.0530769230769201</v>
      </c>
      <c r="F186" s="121"/>
      <c r="G186" s="121"/>
      <c r="H186" s="121"/>
      <c r="I186" s="121"/>
      <c r="J186" s="121"/>
      <c r="K186" s="121"/>
      <c r="L186" s="121"/>
      <c r="M186" s="121"/>
      <c r="N186" s="115"/>
      <c r="O186" s="115"/>
      <c r="P186" s="115"/>
      <c r="Q186" s="115"/>
      <c r="R186" s="115"/>
      <c r="S186" s="115"/>
      <c r="T186" s="116"/>
      <c r="U186" s="115"/>
      <c r="V186" s="109"/>
      <c r="W186" s="109"/>
      <c r="X186" s="109"/>
      <c r="Y186" s="109"/>
      <c r="Z186" s="109"/>
      <c r="AA186" s="109"/>
      <c r="AB186" s="109"/>
      <c r="AC186" s="109"/>
      <c r="AD186" s="109"/>
      <c r="AE186" s="109" t="s">
        <v>128</v>
      </c>
      <c r="AF186" s="109">
        <v>2</v>
      </c>
      <c r="AG186" s="109"/>
      <c r="AH186" s="109"/>
      <c r="AI186" s="109"/>
      <c r="AJ186" s="109"/>
      <c r="AK186" s="109"/>
      <c r="AL186" s="109"/>
      <c r="AM186" s="109"/>
      <c r="AN186" s="109"/>
      <c r="AO186" s="109"/>
      <c r="AP186" s="109"/>
      <c r="AQ186" s="109"/>
      <c r="AR186" s="109"/>
      <c r="AS186" s="109"/>
      <c r="AT186" s="109"/>
      <c r="AU186" s="109"/>
      <c r="AV186" s="109"/>
      <c r="AW186" s="109"/>
      <c r="AX186" s="109"/>
      <c r="AY186" s="109"/>
      <c r="AZ186" s="109"/>
      <c r="BA186" s="109"/>
      <c r="BB186" s="109"/>
      <c r="BC186" s="109"/>
      <c r="BD186" s="109"/>
      <c r="BE186" s="109"/>
      <c r="BF186" s="109"/>
      <c r="BG186" s="109"/>
      <c r="BH186" s="109"/>
    </row>
    <row r="187" spans="1:60" outlineLevel="1">
      <c r="A187" s="110"/>
      <c r="B187" s="113"/>
      <c r="C187" s="126" t="s">
        <v>141</v>
      </c>
      <c r="D187" s="120"/>
      <c r="E187" s="483"/>
      <c r="F187" s="121"/>
      <c r="G187" s="121"/>
      <c r="H187" s="121"/>
      <c r="I187" s="121"/>
      <c r="J187" s="121"/>
      <c r="K187" s="121"/>
      <c r="L187" s="121"/>
      <c r="M187" s="121"/>
      <c r="N187" s="115"/>
      <c r="O187" s="115"/>
      <c r="P187" s="115"/>
      <c r="Q187" s="115"/>
      <c r="R187" s="115"/>
      <c r="S187" s="115"/>
      <c r="T187" s="116"/>
      <c r="U187" s="115"/>
      <c r="V187" s="109"/>
      <c r="W187" s="109"/>
      <c r="X187" s="109"/>
      <c r="Y187" s="109"/>
      <c r="Z187" s="109"/>
      <c r="AA187" s="109"/>
      <c r="AB187" s="109"/>
      <c r="AC187" s="109"/>
      <c r="AD187" s="109"/>
      <c r="AE187" s="109" t="s">
        <v>128</v>
      </c>
      <c r="AF187" s="109">
        <v>0</v>
      </c>
      <c r="AG187" s="109"/>
      <c r="AH187" s="109"/>
      <c r="AI187" s="109"/>
      <c r="AJ187" s="109"/>
      <c r="AK187" s="109"/>
      <c r="AL187" s="109"/>
      <c r="AM187" s="109"/>
      <c r="AN187" s="109"/>
      <c r="AO187" s="109"/>
      <c r="AP187" s="109"/>
      <c r="AQ187" s="109"/>
      <c r="AR187" s="109"/>
      <c r="AS187" s="109"/>
      <c r="AT187" s="109"/>
      <c r="AU187" s="109"/>
      <c r="AV187" s="109"/>
      <c r="AW187" s="109"/>
      <c r="AX187" s="109"/>
      <c r="AY187" s="109"/>
      <c r="AZ187" s="109"/>
      <c r="BA187" s="109"/>
      <c r="BB187" s="109"/>
      <c r="BC187" s="109"/>
      <c r="BD187" s="109"/>
      <c r="BE187" s="109"/>
      <c r="BF187" s="109"/>
      <c r="BG187" s="109"/>
      <c r="BH187" s="109"/>
    </row>
    <row r="188" spans="1:60" outlineLevel="1">
      <c r="A188" s="110"/>
      <c r="B188" s="113"/>
      <c r="C188" s="124" t="s">
        <v>277</v>
      </c>
      <c r="D188" s="117"/>
      <c r="E188" s="481">
        <v>3.12</v>
      </c>
      <c r="F188" s="121"/>
      <c r="G188" s="121"/>
      <c r="H188" s="121"/>
      <c r="I188" s="121"/>
      <c r="J188" s="121"/>
      <c r="K188" s="121"/>
      <c r="L188" s="121"/>
      <c r="M188" s="121"/>
      <c r="N188" s="115"/>
      <c r="O188" s="115"/>
      <c r="P188" s="115"/>
      <c r="Q188" s="115"/>
      <c r="R188" s="115"/>
      <c r="S188" s="115"/>
      <c r="T188" s="116"/>
      <c r="U188" s="115"/>
      <c r="V188" s="109"/>
      <c r="W188" s="109"/>
      <c r="X188" s="109"/>
      <c r="Y188" s="109"/>
      <c r="Z188" s="109"/>
      <c r="AA188" s="109"/>
      <c r="AB188" s="109"/>
      <c r="AC188" s="109"/>
      <c r="AD188" s="109"/>
      <c r="AE188" s="109" t="s">
        <v>128</v>
      </c>
      <c r="AF188" s="109">
        <v>0</v>
      </c>
      <c r="AG188" s="109"/>
      <c r="AH188" s="109"/>
      <c r="AI188" s="109"/>
      <c r="AJ188" s="109"/>
      <c r="AK188" s="109"/>
      <c r="AL188" s="109"/>
      <c r="AM188" s="109"/>
      <c r="AN188" s="109"/>
      <c r="AO188" s="109"/>
      <c r="AP188" s="109"/>
      <c r="AQ188" s="109"/>
      <c r="AR188" s="109"/>
      <c r="AS188" s="109"/>
      <c r="AT188" s="109"/>
      <c r="AU188" s="109"/>
      <c r="AV188" s="109"/>
      <c r="AW188" s="109"/>
      <c r="AX188" s="109"/>
      <c r="AY188" s="109"/>
      <c r="AZ188" s="109"/>
      <c r="BA188" s="109"/>
      <c r="BB188" s="109"/>
      <c r="BC188" s="109"/>
      <c r="BD188" s="109"/>
      <c r="BE188" s="109"/>
      <c r="BF188" s="109"/>
      <c r="BG188" s="109"/>
      <c r="BH188" s="109"/>
    </row>
    <row r="189" spans="1:60" s="475" customFormat="1" ht="20.399999999999999" outlineLevel="1">
      <c r="A189" s="466">
        <v>57</v>
      </c>
      <c r="B189" s="467" t="s">
        <v>278</v>
      </c>
      <c r="C189" s="468" t="s">
        <v>279</v>
      </c>
      <c r="D189" s="472" t="s">
        <v>145</v>
      </c>
      <c r="E189" s="479">
        <v>11.2</v>
      </c>
      <c r="F189" s="470"/>
      <c r="G189" s="471">
        <f>ROUND(E189*F189,2)</f>
        <v>0</v>
      </c>
      <c r="H189" s="471"/>
      <c r="I189" s="471">
        <f>ROUND(E189*H189,2)</f>
        <v>0</v>
      </c>
      <c r="J189" s="471"/>
      <c r="K189" s="471">
        <f>ROUND(E189*J189,2)</f>
        <v>0</v>
      </c>
      <c r="L189" s="471">
        <v>21</v>
      </c>
      <c r="M189" s="471">
        <f>G189*(1+L189/100)</f>
        <v>0</v>
      </c>
      <c r="N189" s="472">
        <v>1.4E-2</v>
      </c>
      <c r="O189" s="472">
        <f>ROUND(E189*N189,5)</f>
        <v>0.15679999999999999</v>
      </c>
      <c r="P189" s="472">
        <v>0</v>
      </c>
      <c r="Q189" s="472">
        <f>ROUND(E189*P189,5)</f>
        <v>0</v>
      </c>
      <c r="R189" s="472"/>
      <c r="S189" s="472"/>
      <c r="T189" s="473">
        <v>0</v>
      </c>
      <c r="U189" s="472">
        <f>ROUND(E189*T189,2)</f>
        <v>0</v>
      </c>
      <c r="V189" s="474"/>
      <c r="W189" s="474"/>
      <c r="X189" s="474"/>
      <c r="Y189" s="474"/>
      <c r="Z189" s="474"/>
      <c r="AA189" s="474"/>
      <c r="AB189" s="474"/>
      <c r="AC189" s="474"/>
      <c r="AD189" s="474"/>
      <c r="AE189" s="474" t="s">
        <v>260</v>
      </c>
      <c r="AF189" s="474"/>
      <c r="AG189" s="474"/>
      <c r="AH189" s="474"/>
      <c r="AI189" s="474"/>
      <c r="AJ189" s="474"/>
      <c r="AK189" s="474"/>
      <c r="AL189" s="474"/>
      <c r="AM189" s="474"/>
      <c r="AN189" s="474"/>
      <c r="AO189" s="474"/>
      <c r="AP189" s="474"/>
      <c r="AQ189" s="474"/>
      <c r="AR189" s="474"/>
      <c r="AS189" s="474"/>
      <c r="AT189" s="474"/>
      <c r="AU189" s="474"/>
      <c r="AV189" s="474"/>
      <c r="AW189" s="474"/>
      <c r="AX189" s="474"/>
      <c r="AY189" s="474"/>
      <c r="AZ189" s="474"/>
      <c r="BA189" s="474"/>
      <c r="BB189" s="474"/>
      <c r="BC189" s="474"/>
      <c r="BD189" s="474"/>
      <c r="BE189" s="474"/>
      <c r="BF189" s="474"/>
      <c r="BG189" s="474"/>
      <c r="BH189" s="474"/>
    </row>
    <row r="190" spans="1:60" outlineLevel="1">
      <c r="A190" s="110"/>
      <c r="B190" s="113"/>
      <c r="C190" s="350" t="s">
        <v>280</v>
      </c>
      <c r="D190" s="423"/>
      <c r="E190" s="424"/>
      <c r="F190" s="425"/>
      <c r="G190" s="426"/>
      <c r="H190" s="121"/>
      <c r="I190" s="121"/>
      <c r="J190" s="121"/>
      <c r="K190" s="121"/>
      <c r="L190" s="121"/>
      <c r="M190" s="121"/>
      <c r="N190" s="115"/>
      <c r="O190" s="115"/>
      <c r="P190" s="115"/>
      <c r="Q190" s="115"/>
      <c r="R190" s="115"/>
      <c r="S190" s="115"/>
      <c r="T190" s="116"/>
      <c r="U190" s="115"/>
      <c r="V190" s="109"/>
      <c r="W190" s="109"/>
      <c r="X190" s="109"/>
      <c r="Y190" s="109"/>
      <c r="Z190" s="109"/>
      <c r="AA190" s="109"/>
      <c r="AB190" s="109"/>
      <c r="AC190" s="109"/>
      <c r="AD190" s="109"/>
      <c r="AE190" s="109" t="s">
        <v>238</v>
      </c>
      <c r="AF190" s="109"/>
      <c r="AG190" s="109"/>
      <c r="AH190" s="109"/>
      <c r="AI190" s="109"/>
      <c r="AJ190" s="109"/>
      <c r="AK190" s="109"/>
      <c r="AL190" s="109"/>
      <c r="AM190" s="109"/>
      <c r="AN190" s="109"/>
      <c r="AO190" s="109"/>
      <c r="AP190" s="109"/>
      <c r="AQ190" s="109"/>
      <c r="AR190" s="109"/>
      <c r="AS190" s="109"/>
      <c r="AT190" s="109"/>
      <c r="AU190" s="109"/>
      <c r="AV190" s="109"/>
      <c r="AW190" s="109"/>
      <c r="AX190" s="109"/>
      <c r="AY190" s="109"/>
      <c r="AZ190" s="109"/>
      <c r="BA190" s="112" t="str">
        <f>C190</f>
        <v>referenční výrobek vogue-system-interni-ghiaccio-20x20</v>
      </c>
      <c r="BB190" s="109"/>
      <c r="BC190" s="109"/>
      <c r="BD190" s="109"/>
      <c r="BE190" s="109"/>
      <c r="BF190" s="109"/>
      <c r="BG190" s="109"/>
      <c r="BH190" s="109"/>
    </row>
    <row r="191" spans="1:60" outlineLevel="1">
      <c r="A191" s="110"/>
      <c r="B191" s="113"/>
      <c r="C191" s="126" t="s">
        <v>138</v>
      </c>
      <c r="D191" s="120"/>
      <c r="E191" s="483"/>
      <c r="F191" s="121"/>
      <c r="G191" s="121"/>
      <c r="H191" s="121"/>
      <c r="I191" s="121"/>
      <c r="J191" s="121"/>
      <c r="K191" s="121"/>
      <c r="L191" s="121"/>
      <c r="M191" s="121"/>
      <c r="N191" s="115"/>
      <c r="O191" s="115"/>
      <c r="P191" s="115"/>
      <c r="Q191" s="115"/>
      <c r="R191" s="115"/>
      <c r="S191" s="115"/>
      <c r="T191" s="116"/>
      <c r="U191" s="115"/>
      <c r="V191" s="109"/>
      <c r="W191" s="109"/>
      <c r="X191" s="109"/>
      <c r="Y191" s="109"/>
      <c r="Z191" s="109"/>
      <c r="AA191" s="109"/>
      <c r="AB191" s="109"/>
      <c r="AC191" s="109"/>
      <c r="AD191" s="109"/>
      <c r="AE191" s="109" t="s">
        <v>128</v>
      </c>
      <c r="AF191" s="109">
        <v>2</v>
      </c>
      <c r="AG191" s="109"/>
      <c r="AH191" s="109"/>
      <c r="AI191" s="109"/>
      <c r="AJ191" s="109"/>
      <c r="AK191" s="109"/>
      <c r="AL191" s="109"/>
      <c r="AM191" s="109"/>
      <c r="AN191" s="109"/>
      <c r="AO191" s="109"/>
      <c r="AP191" s="109"/>
      <c r="AQ191" s="109"/>
      <c r="AR191" s="109"/>
      <c r="AS191" s="109"/>
      <c r="AT191" s="109"/>
      <c r="AU191" s="109"/>
      <c r="AV191" s="109"/>
      <c r="AW191" s="109"/>
      <c r="AX191" s="109"/>
      <c r="AY191" s="109"/>
      <c r="AZ191" s="109"/>
      <c r="BA191" s="109"/>
      <c r="BB191" s="109"/>
      <c r="BC191" s="109"/>
      <c r="BD191" s="109"/>
      <c r="BE191" s="109"/>
      <c r="BF191" s="109"/>
      <c r="BG191" s="109"/>
      <c r="BH191" s="109"/>
    </row>
    <row r="192" spans="1:60" outlineLevel="1">
      <c r="A192" s="110"/>
      <c r="B192" s="113"/>
      <c r="C192" s="127" t="s">
        <v>281</v>
      </c>
      <c r="D192" s="120"/>
      <c r="E192" s="483"/>
      <c r="F192" s="121"/>
      <c r="G192" s="121"/>
      <c r="H192" s="121"/>
      <c r="I192" s="121"/>
      <c r="J192" s="121"/>
      <c r="K192" s="121"/>
      <c r="L192" s="121"/>
      <c r="M192" s="121"/>
      <c r="N192" s="115"/>
      <c r="O192" s="115"/>
      <c r="P192" s="115"/>
      <c r="Q192" s="115"/>
      <c r="R192" s="115"/>
      <c r="S192" s="115"/>
      <c r="T192" s="116"/>
      <c r="U192" s="115"/>
      <c r="V192" s="109"/>
      <c r="W192" s="109"/>
      <c r="X192" s="109"/>
      <c r="Y192" s="109"/>
      <c r="Z192" s="109"/>
      <c r="AA192" s="109"/>
      <c r="AB192" s="109"/>
      <c r="AC192" s="109"/>
      <c r="AD192" s="109"/>
      <c r="AE192" s="109" t="s">
        <v>128</v>
      </c>
      <c r="AF192" s="109">
        <v>2</v>
      </c>
      <c r="AG192" s="109"/>
      <c r="AH192" s="109"/>
      <c r="AI192" s="109"/>
      <c r="AJ192" s="109"/>
      <c r="AK192" s="109"/>
      <c r="AL192" s="109"/>
      <c r="AM192" s="109"/>
      <c r="AN192" s="109"/>
      <c r="AO192" s="109"/>
      <c r="AP192" s="109"/>
      <c r="AQ192" s="109"/>
      <c r="AR192" s="109"/>
      <c r="AS192" s="109"/>
      <c r="AT192" s="109"/>
      <c r="AU192" s="109"/>
      <c r="AV192" s="109"/>
      <c r="AW192" s="109"/>
      <c r="AX192" s="109"/>
      <c r="AY192" s="109"/>
      <c r="AZ192" s="109"/>
      <c r="BA192" s="109"/>
      <c r="BB192" s="109"/>
      <c r="BC192" s="109"/>
      <c r="BD192" s="109"/>
      <c r="BE192" s="109"/>
      <c r="BF192" s="109"/>
      <c r="BG192" s="109"/>
      <c r="BH192" s="109"/>
    </row>
    <row r="193" spans="1:60" outlineLevel="1">
      <c r="A193" s="110"/>
      <c r="B193" s="113"/>
      <c r="C193" s="127" t="s">
        <v>282</v>
      </c>
      <c r="D193" s="120"/>
      <c r="E193" s="483">
        <v>-4.8384</v>
      </c>
      <c r="F193" s="121"/>
      <c r="G193" s="121"/>
      <c r="H193" s="121"/>
      <c r="I193" s="121"/>
      <c r="J193" s="121"/>
      <c r="K193" s="121"/>
      <c r="L193" s="121"/>
      <c r="M193" s="121"/>
      <c r="N193" s="115"/>
      <c r="O193" s="115"/>
      <c r="P193" s="115"/>
      <c r="Q193" s="115"/>
      <c r="R193" s="115"/>
      <c r="S193" s="115"/>
      <c r="T193" s="116"/>
      <c r="U193" s="115"/>
      <c r="V193" s="109"/>
      <c r="W193" s="109"/>
      <c r="X193" s="109"/>
      <c r="Y193" s="109"/>
      <c r="Z193" s="109"/>
      <c r="AA193" s="109"/>
      <c r="AB193" s="109"/>
      <c r="AC193" s="109"/>
      <c r="AD193" s="109"/>
      <c r="AE193" s="109" t="s">
        <v>128</v>
      </c>
      <c r="AF193" s="109">
        <v>2</v>
      </c>
      <c r="AG193" s="109"/>
      <c r="AH193" s="109"/>
      <c r="AI193" s="109"/>
      <c r="AJ193" s="109"/>
      <c r="AK193" s="109"/>
      <c r="AL193" s="109"/>
      <c r="AM193" s="109"/>
      <c r="AN193" s="109"/>
      <c r="AO193" s="109"/>
      <c r="AP193" s="109"/>
      <c r="AQ193" s="109"/>
      <c r="AR193" s="109"/>
      <c r="AS193" s="109"/>
      <c r="AT193" s="109"/>
      <c r="AU193" s="109"/>
      <c r="AV193" s="109"/>
      <c r="AW193" s="109"/>
      <c r="AX193" s="109"/>
      <c r="AY193" s="109"/>
      <c r="AZ193" s="109"/>
      <c r="BA193" s="109"/>
      <c r="BB193" s="109"/>
      <c r="BC193" s="109"/>
      <c r="BD193" s="109"/>
      <c r="BE193" s="109"/>
      <c r="BF193" s="109"/>
      <c r="BG193" s="109"/>
      <c r="BH193" s="109"/>
    </row>
    <row r="194" spans="1:60" outlineLevel="1">
      <c r="A194" s="110"/>
      <c r="B194" s="113"/>
      <c r="C194" s="127" t="s">
        <v>283</v>
      </c>
      <c r="D194" s="120"/>
      <c r="E194" s="483">
        <v>11.88</v>
      </c>
      <c r="F194" s="121"/>
      <c r="G194" s="121"/>
      <c r="H194" s="121"/>
      <c r="I194" s="121"/>
      <c r="J194" s="121"/>
      <c r="K194" s="121"/>
      <c r="L194" s="121"/>
      <c r="M194" s="121"/>
      <c r="N194" s="115"/>
      <c r="O194" s="115"/>
      <c r="P194" s="115"/>
      <c r="Q194" s="115"/>
      <c r="R194" s="115"/>
      <c r="S194" s="115"/>
      <c r="T194" s="116"/>
      <c r="U194" s="115"/>
      <c r="V194" s="109"/>
      <c r="W194" s="109"/>
      <c r="X194" s="109"/>
      <c r="Y194" s="109"/>
      <c r="Z194" s="109"/>
      <c r="AA194" s="109"/>
      <c r="AB194" s="109"/>
      <c r="AC194" s="109"/>
      <c r="AD194" s="109"/>
      <c r="AE194" s="109" t="s">
        <v>128</v>
      </c>
      <c r="AF194" s="109">
        <v>2</v>
      </c>
      <c r="AG194" s="109"/>
      <c r="AH194" s="109"/>
      <c r="AI194" s="109"/>
      <c r="AJ194" s="109"/>
      <c r="AK194" s="109"/>
      <c r="AL194" s="109"/>
      <c r="AM194" s="109"/>
      <c r="AN194" s="109"/>
      <c r="AO194" s="109"/>
      <c r="AP194" s="109"/>
      <c r="AQ194" s="109"/>
      <c r="AR194" s="109"/>
      <c r="AS194" s="109"/>
      <c r="AT194" s="109"/>
      <c r="AU194" s="109"/>
      <c r="AV194" s="109"/>
      <c r="AW194" s="109"/>
      <c r="AX194" s="109"/>
      <c r="AY194" s="109"/>
      <c r="AZ194" s="109"/>
      <c r="BA194" s="109"/>
      <c r="BB194" s="109"/>
      <c r="BC194" s="109"/>
      <c r="BD194" s="109"/>
      <c r="BE194" s="109"/>
      <c r="BF194" s="109"/>
      <c r="BG194" s="109"/>
      <c r="BH194" s="109"/>
    </row>
    <row r="195" spans="1:60" outlineLevel="1">
      <c r="A195" s="110"/>
      <c r="B195" s="113"/>
      <c r="C195" s="126" t="s">
        <v>141</v>
      </c>
      <c r="D195" s="120"/>
      <c r="E195" s="483"/>
      <c r="F195" s="121"/>
      <c r="G195" s="121"/>
      <c r="H195" s="121"/>
      <c r="I195" s="121"/>
      <c r="J195" s="121"/>
      <c r="K195" s="121"/>
      <c r="L195" s="121"/>
      <c r="M195" s="121"/>
      <c r="N195" s="115"/>
      <c r="O195" s="115"/>
      <c r="P195" s="115"/>
      <c r="Q195" s="115"/>
      <c r="R195" s="115"/>
      <c r="S195" s="115"/>
      <c r="T195" s="116"/>
      <c r="U195" s="115"/>
      <c r="V195" s="109"/>
      <c r="W195" s="109"/>
      <c r="X195" s="109"/>
      <c r="Y195" s="109"/>
      <c r="Z195" s="109"/>
      <c r="AA195" s="109"/>
      <c r="AB195" s="109"/>
      <c r="AC195" s="109"/>
      <c r="AD195" s="109"/>
      <c r="AE195" s="109" t="s">
        <v>128</v>
      </c>
      <c r="AF195" s="109">
        <v>0</v>
      </c>
      <c r="AG195" s="109"/>
      <c r="AH195" s="109"/>
      <c r="AI195" s="109"/>
      <c r="AJ195" s="109"/>
      <c r="AK195" s="109"/>
      <c r="AL195" s="109"/>
      <c r="AM195" s="109"/>
      <c r="AN195" s="109"/>
      <c r="AO195" s="109"/>
      <c r="AP195" s="109"/>
      <c r="AQ195" s="109"/>
      <c r="AR195" s="109"/>
      <c r="AS195" s="109"/>
      <c r="AT195" s="109"/>
      <c r="AU195" s="109"/>
      <c r="AV195" s="109"/>
      <c r="AW195" s="109"/>
      <c r="AX195" s="109"/>
      <c r="AY195" s="109"/>
      <c r="AZ195" s="109"/>
      <c r="BA195" s="109"/>
      <c r="BB195" s="109"/>
      <c r="BC195" s="109"/>
      <c r="BD195" s="109"/>
      <c r="BE195" s="109"/>
      <c r="BF195" s="109"/>
      <c r="BG195" s="109"/>
      <c r="BH195" s="109"/>
    </row>
    <row r="196" spans="1:60" outlineLevel="1">
      <c r="A196" s="110"/>
      <c r="B196" s="113"/>
      <c r="C196" s="124" t="s">
        <v>284</v>
      </c>
      <c r="D196" s="117"/>
      <c r="E196" s="481">
        <v>11.2</v>
      </c>
      <c r="F196" s="121"/>
      <c r="G196" s="121"/>
      <c r="H196" s="121"/>
      <c r="I196" s="121"/>
      <c r="J196" s="121"/>
      <c r="K196" s="121"/>
      <c r="L196" s="121"/>
      <c r="M196" s="121"/>
      <c r="N196" s="115"/>
      <c r="O196" s="115"/>
      <c r="P196" s="115"/>
      <c r="Q196" s="115"/>
      <c r="R196" s="115"/>
      <c r="S196" s="115"/>
      <c r="T196" s="116"/>
      <c r="U196" s="115"/>
      <c r="V196" s="109"/>
      <c r="W196" s="109"/>
      <c r="X196" s="109"/>
      <c r="Y196" s="109"/>
      <c r="Z196" s="109"/>
      <c r="AA196" s="109"/>
      <c r="AB196" s="109"/>
      <c r="AC196" s="109"/>
      <c r="AD196" s="109"/>
      <c r="AE196" s="109" t="s">
        <v>128</v>
      </c>
      <c r="AF196" s="109">
        <v>0</v>
      </c>
      <c r="AG196" s="109"/>
      <c r="AH196" s="109"/>
      <c r="AI196" s="109"/>
      <c r="AJ196" s="109"/>
      <c r="AK196" s="109"/>
      <c r="AL196" s="109"/>
      <c r="AM196" s="109"/>
      <c r="AN196" s="109"/>
      <c r="AO196" s="109"/>
      <c r="AP196" s="109"/>
      <c r="AQ196" s="109"/>
      <c r="AR196" s="109"/>
      <c r="AS196" s="109"/>
      <c r="AT196" s="109"/>
      <c r="AU196" s="109"/>
      <c r="AV196" s="109"/>
      <c r="AW196" s="109"/>
      <c r="AX196" s="109"/>
      <c r="AY196" s="109"/>
      <c r="AZ196" s="109"/>
      <c r="BA196" s="109"/>
      <c r="BB196" s="109"/>
      <c r="BC196" s="109"/>
      <c r="BD196" s="109"/>
      <c r="BE196" s="109"/>
      <c r="BF196" s="109"/>
      <c r="BG196" s="109"/>
      <c r="BH196" s="109"/>
    </row>
    <row r="197" spans="1:60" s="475" customFormat="1" outlineLevel="1">
      <c r="A197" s="466">
        <v>58</v>
      </c>
      <c r="B197" s="467" t="s">
        <v>285</v>
      </c>
      <c r="C197" s="468" t="s">
        <v>286</v>
      </c>
      <c r="D197" s="472" t="s">
        <v>166</v>
      </c>
      <c r="E197" s="479">
        <v>0.28000000000000003</v>
      </c>
      <c r="F197" s="470"/>
      <c r="G197" s="471">
        <f>ROUND(E197*F197,2)</f>
        <v>0</v>
      </c>
      <c r="H197" s="471"/>
      <c r="I197" s="471">
        <f>ROUND(E197*H197,2)</f>
        <v>0</v>
      </c>
      <c r="J197" s="471"/>
      <c r="K197" s="471">
        <f>ROUND(E197*J197,2)</f>
        <v>0</v>
      </c>
      <c r="L197" s="471">
        <v>21</v>
      </c>
      <c r="M197" s="471">
        <f>G197*(1+L197/100)</f>
        <v>0</v>
      </c>
      <c r="N197" s="472">
        <v>0</v>
      </c>
      <c r="O197" s="472">
        <f>ROUND(E197*N197,5)</f>
        <v>0</v>
      </c>
      <c r="P197" s="472">
        <v>0</v>
      </c>
      <c r="Q197" s="472">
        <f>ROUND(E197*P197,5)</f>
        <v>0</v>
      </c>
      <c r="R197" s="472"/>
      <c r="S197" s="472"/>
      <c r="T197" s="473">
        <v>1.5980000000000001</v>
      </c>
      <c r="U197" s="472">
        <f>ROUND(E197*T197,2)</f>
        <v>0.45</v>
      </c>
      <c r="V197" s="474"/>
      <c r="W197" s="474"/>
      <c r="X197" s="474"/>
      <c r="Y197" s="474"/>
      <c r="Z197" s="474"/>
      <c r="AA197" s="474"/>
      <c r="AB197" s="474"/>
      <c r="AC197" s="474"/>
      <c r="AD197" s="474"/>
      <c r="AE197" s="474" t="s">
        <v>123</v>
      </c>
      <c r="AF197" s="474"/>
      <c r="AG197" s="474"/>
      <c r="AH197" s="474"/>
      <c r="AI197" s="474"/>
      <c r="AJ197" s="474"/>
      <c r="AK197" s="474"/>
      <c r="AL197" s="474"/>
      <c r="AM197" s="474"/>
      <c r="AN197" s="474"/>
      <c r="AO197" s="474"/>
      <c r="AP197" s="474"/>
      <c r="AQ197" s="474"/>
      <c r="AR197" s="474"/>
      <c r="AS197" s="474"/>
      <c r="AT197" s="474"/>
      <c r="AU197" s="474"/>
      <c r="AV197" s="474"/>
      <c r="AW197" s="474"/>
      <c r="AX197" s="474"/>
      <c r="AY197" s="474"/>
      <c r="AZ197" s="474"/>
      <c r="BA197" s="474"/>
      <c r="BB197" s="474"/>
      <c r="BC197" s="474"/>
      <c r="BD197" s="474"/>
      <c r="BE197" s="474"/>
      <c r="BF197" s="474"/>
      <c r="BG197" s="474"/>
      <c r="BH197" s="474"/>
    </row>
    <row r="198" spans="1:60">
      <c r="A198" s="111" t="s">
        <v>119</v>
      </c>
      <c r="B198" s="114" t="s">
        <v>86</v>
      </c>
      <c r="C198" s="125" t="s">
        <v>87</v>
      </c>
      <c r="D198" s="118"/>
      <c r="E198" s="482"/>
      <c r="F198" s="122"/>
      <c r="G198" s="122">
        <f>SUMIF(AE199:AE204,"&lt;&gt;NOR",G199:G204)</f>
        <v>0</v>
      </c>
      <c r="H198" s="122"/>
      <c r="I198" s="122">
        <f>SUM(I199:I204)</f>
        <v>0</v>
      </c>
      <c r="J198" s="122"/>
      <c r="K198" s="122">
        <f>SUM(K199:K204)</f>
        <v>0</v>
      </c>
      <c r="L198" s="122"/>
      <c r="M198" s="122">
        <f>SUM(M199:M204)</f>
        <v>0</v>
      </c>
      <c r="N198" s="118"/>
      <c r="O198" s="118">
        <f>SUM(O199:O204)</f>
        <v>1.8500000000000001E-3</v>
      </c>
      <c r="P198" s="118"/>
      <c r="Q198" s="118">
        <f>SUM(Q199:Q204)</f>
        <v>0</v>
      </c>
      <c r="R198" s="118"/>
      <c r="S198" s="118"/>
      <c r="T198" s="119"/>
      <c r="U198" s="118">
        <f>SUM(U199:U204)</f>
        <v>1.1299999999999999</v>
      </c>
      <c r="AE198" t="s">
        <v>120</v>
      </c>
    </row>
    <row r="199" spans="1:60" s="475" customFormat="1" ht="20.399999999999999" outlineLevel="1">
      <c r="A199" s="466">
        <v>59</v>
      </c>
      <c r="B199" s="467" t="s">
        <v>287</v>
      </c>
      <c r="C199" s="468" t="s">
        <v>288</v>
      </c>
      <c r="D199" s="472" t="s">
        <v>145</v>
      </c>
      <c r="E199" s="479">
        <v>8.4</v>
      </c>
      <c r="F199" s="470"/>
      <c r="G199" s="471">
        <f>ROUND(E199*F199,2)</f>
        <v>0</v>
      </c>
      <c r="H199" s="471"/>
      <c r="I199" s="471">
        <f>ROUND(E199*H199,2)</f>
        <v>0</v>
      </c>
      <c r="J199" s="471"/>
      <c r="K199" s="471">
        <f>ROUND(E199*J199,2)</f>
        <v>0</v>
      </c>
      <c r="L199" s="471">
        <v>21</v>
      </c>
      <c r="M199" s="471">
        <f>G199*(1+L199/100)</f>
        <v>0</v>
      </c>
      <c r="N199" s="472">
        <v>2.2000000000000001E-4</v>
      </c>
      <c r="O199" s="472">
        <f>ROUND(E199*N199,5)</f>
        <v>1.8500000000000001E-3</v>
      </c>
      <c r="P199" s="472">
        <v>0</v>
      </c>
      <c r="Q199" s="472">
        <f>ROUND(E199*P199,5)</f>
        <v>0</v>
      </c>
      <c r="R199" s="472"/>
      <c r="S199" s="472"/>
      <c r="T199" s="473">
        <v>0.13439000000000001</v>
      </c>
      <c r="U199" s="472">
        <f>ROUND(E199*T199,2)</f>
        <v>1.1299999999999999</v>
      </c>
      <c r="V199" s="474"/>
      <c r="W199" s="474"/>
      <c r="X199" s="474"/>
      <c r="Y199" s="474"/>
      <c r="Z199" s="474"/>
      <c r="AA199" s="474"/>
      <c r="AB199" s="474"/>
      <c r="AC199" s="474"/>
      <c r="AD199" s="474"/>
      <c r="AE199" s="474" t="s">
        <v>178</v>
      </c>
      <c r="AF199" s="474"/>
      <c r="AG199" s="474"/>
      <c r="AH199" s="474"/>
      <c r="AI199" s="474"/>
      <c r="AJ199" s="474"/>
      <c r="AK199" s="474"/>
      <c r="AL199" s="474"/>
      <c r="AM199" s="474"/>
      <c r="AN199" s="474"/>
      <c r="AO199" s="474"/>
      <c r="AP199" s="474"/>
      <c r="AQ199" s="474"/>
      <c r="AR199" s="474"/>
      <c r="AS199" s="474"/>
      <c r="AT199" s="474"/>
      <c r="AU199" s="474"/>
      <c r="AV199" s="474"/>
      <c r="AW199" s="474"/>
      <c r="AX199" s="474"/>
      <c r="AY199" s="474"/>
      <c r="AZ199" s="474"/>
      <c r="BA199" s="474"/>
      <c r="BB199" s="474"/>
      <c r="BC199" s="474"/>
      <c r="BD199" s="474"/>
      <c r="BE199" s="474"/>
      <c r="BF199" s="474"/>
      <c r="BG199" s="474"/>
      <c r="BH199" s="474"/>
    </row>
    <row r="200" spans="1:60" outlineLevel="1">
      <c r="A200" s="110"/>
      <c r="B200" s="113"/>
      <c r="C200" s="126" t="s">
        <v>138</v>
      </c>
      <c r="D200" s="120"/>
      <c r="E200" s="483"/>
      <c r="F200" s="121"/>
      <c r="G200" s="121"/>
      <c r="H200" s="121"/>
      <c r="I200" s="121"/>
      <c r="J200" s="121"/>
      <c r="K200" s="121"/>
      <c r="L200" s="121"/>
      <c r="M200" s="121"/>
      <c r="N200" s="115"/>
      <c r="O200" s="115"/>
      <c r="P200" s="115"/>
      <c r="Q200" s="115"/>
      <c r="R200" s="115"/>
      <c r="S200" s="115"/>
      <c r="T200" s="116"/>
      <c r="U200" s="115"/>
      <c r="V200" s="109"/>
      <c r="W200" s="109"/>
      <c r="X200" s="109"/>
      <c r="Y200" s="109"/>
      <c r="Z200" s="109"/>
      <c r="AA200" s="109"/>
      <c r="AB200" s="109"/>
      <c r="AC200" s="109"/>
      <c r="AD200" s="109"/>
      <c r="AE200" s="109" t="s">
        <v>128</v>
      </c>
      <c r="AF200" s="109">
        <v>2</v>
      </c>
      <c r="AG200" s="109"/>
      <c r="AH200" s="109"/>
      <c r="AI200" s="109"/>
      <c r="AJ200" s="109"/>
      <c r="AK200" s="109"/>
      <c r="AL200" s="109"/>
      <c r="AM200" s="109"/>
      <c r="AN200" s="109"/>
      <c r="AO200" s="109"/>
      <c r="AP200" s="109"/>
      <c r="AQ200" s="109"/>
      <c r="AR200" s="109"/>
      <c r="AS200" s="109"/>
      <c r="AT200" s="109"/>
      <c r="AU200" s="109"/>
      <c r="AV200" s="109"/>
      <c r="AW200" s="109"/>
      <c r="AX200" s="109"/>
      <c r="AY200" s="109"/>
      <c r="AZ200" s="109"/>
      <c r="BA200" s="109"/>
      <c r="BB200" s="109"/>
      <c r="BC200" s="109"/>
      <c r="BD200" s="109"/>
      <c r="BE200" s="109"/>
      <c r="BF200" s="109"/>
      <c r="BG200" s="109"/>
      <c r="BH200" s="109"/>
    </row>
    <row r="201" spans="1:60" outlineLevel="1">
      <c r="A201" s="110"/>
      <c r="B201" s="113"/>
      <c r="C201" s="127" t="s">
        <v>289</v>
      </c>
      <c r="D201" s="120"/>
      <c r="E201" s="483">
        <v>3.1</v>
      </c>
      <c r="F201" s="121"/>
      <c r="G201" s="121"/>
      <c r="H201" s="121"/>
      <c r="I201" s="121"/>
      <c r="J201" s="121"/>
      <c r="K201" s="121"/>
      <c r="L201" s="121"/>
      <c r="M201" s="121"/>
      <c r="N201" s="115"/>
      <c r="O201" s="115"/>
      <c r="P201" s="115"/>
      <c r="Q201" s="115"/>
      <c r="R201" s="115"/>
      <c r="S201" s="115"/>
      <c r="T201" s="116"/>
      <c r="U201" s="115"/>
      <c r="V201" s="109"/>
      <c r="W201" s="109"/>
      <c r="X201" s="109"/>
      <c r="Y201" s="109"/>
      <c r="Z201" s="109"/>
      <c r="AA201" s="109"/>
      <c r="AB201" s="109"/>
      <c r="AC201" s="109"/>
      <c r="AD201" s="109"/>
      <c r="AE201" s="109" t="s">
        <v>128</v>
      </c>
      <c r="AF201" s="109">
        <v>2</v>
      </c>
      <c r="AG201" s="109"/>
      <c r="AH201" s="109"/>
      <c r="AI201" s="109"/>
      <c r="AJ201" s="109"/>
      <c r="AK201" s="109"/>
      <c r="AL201" s="109"/>
      <c r="AM201" s="109"/>
      <c r="AN201" s="109"/>
      <c r="AO201" s="109"/>
      <c r="AP201" s="109"/>
      <c r="AQ201" s="109"/>
      <c r="AR201" s="109"/>
      <c r="AS201" s="109"/>
      <c r="AT201" s="109"/>
      <c r="AU201" s="109"/>
      <c r="AV201" s="109"/>
      <c r="AW201" s="109"/>
      <c r="AX201" s="109"/>
      <c r="AY201" s="109"/>
      <c r="AZ201" s="109"/>
      <c r="BA201" s="109"/>
      <c r="BB201" s="109"/>
      <c r="BC201" s="109"/>
      <c r="BD201" s="109"/>
      <c r="BE201" s="109"/>
      <c r="BF201" s="109"/>
      <c r="BG201" s="109"/>
      <c r="BH201" s="109"/>
    </row>
    <row r="202" spans="1:60" outlineLevel="1">
      <c r="A202" s="110"/>
      <c r="B202" s="113"/>
      <c r="C202" s="127" t="s">
        <v>290</v>
      </c>
      <c r="D202" s="120"/>
      <c r="E202" s="483">
        <v>5.27</v>
      </c>
      <c r="F202" s="121"/>
      <c r="G202" s="121"/>
      <c r="H202" s="121"/>
      <c r="I202" s="121"/>
      <c r="J202" s="121"/>
      <c r="K202" s="121"/>
      <c r="L202" s="121"/>
      <c r="M202" s="121"/>
      <c r="N202" s="115"/>
      <c r="O202" s="115"/>
      <c r="P202" s="115"/>
      <c r="Q202" s="115"/>
      <c r="R202" s="115"/>
      <c r="S202" s="115"/>
      <c r="T202" s="116"/>
      <c r="U202" s="115"/>
      <c r="V202" s="109"/>
      <c r="W202" s="109"/>
      <c r="X202" s="109"/>
      <c r="Y202" s="109"/>
      <c r="Z202" s="109"/>
      <c r="AA202" s="109"/>
      <c r="AB202" s="109"/>
      <c r="AC202" s="109"/>
      <c r="AD202" s="109"/>
      <c r="AE202" s="109" t="s">
        <v>128</v>
      </c>
      <c r="AF202" s="109">
        <v>2</v>
      </c>
      <c r="AG202" s="109"/>
      <c r="AH202" s="109"/>
      <c r="AI202" s="109"/>
      <c r="AJ202" s="109"/>
      <c r="AK202" s="109"/>
      <c r="AL202" s="109"/>
      <c r="AM202" s="109"/>
      <c r="AN202" s="109"/>
      <c r="AO202" s="109"/>
      <c r="AP202" s="109"/>
      <c r="AQ202" s="109"/>
      <c r="AR202" s="109"/>
      <c r="AS202" s="109"/>
      <c r="AT202" s="109"/>
      <c r="AU202" s="109"/>
      <c r="AV202" s="109"/>
      <c r="AW202" s="109"/>
      <c r="AX202" s="109"/>
      <c r="AY202" s="109"/>
      <c r="AZ202" s="109"/>
      <c r="BA202" s="109"/>
      <c r="BB202" s="109"/>
      <c r="BC202" s="109"/>
      <c r="BD202" s="109"/>
      <c r="BE202" s="109"/>
      <c r="BF202" s="109"/>
      <c r="BG202" s="109"/>
      <c r="BH202" s="109"/>
    </row>
    <row r="203" spans="1:60" outlineLevel="1">
      <c r="A203" s="110"/>
      <c r="B203" s="113"/>
      <c r="C203" s="126" t="s">
        <v>141</v>
      </c>
      <c r="D203" s="120"/>
      <c r="E203" s="483"/>
      <c r="F203" s="121"/>
      <c r="G203" s="121"/>
      <c r="H203" s="121"/>
      <c r="I203" s="121"/>
      <c r="J203" s="121"/>
      <c r="K203" s="121"/>
      <c r="L203" s="121"/>
      <c r="M203" s="121"/>
      <c r="N203" s="115"/>
      <c r="O203" s="115"/>
      <c r="P203" s="115"/>
      <c r="Q203" s="115"/>
      <c r="R203" s="115"/>
      <c r="S203" s="115"/>
      <c r="T203" s="116"/>
      <c r="U203" s="115"/>
      <c r="V203" s="109"/>
      <c r="W203" s="109"/>
      <c r="X203" s="109"/>
      <c r="Y203" s="109"/>
      <c r="Z203" s="109"/>
      <c r="AA203" s="109"/>
      <c r="AB203" s="109"/>
      <c r="AC203" s="109"/>
      <c r="AD203" s="109"/>
      <c r="AE203" s="109" t="s">
        <v>128</v>
      </c>
      <c r="AF203" s="109">
        <v>0</v>
      </c>
      <c r="AG203" s="109"/>
      <c r="AH203" s="109"/>
      <c r="AI203" s="109"/>
      <c r="AJ203" s="109"/>
      <c r="AK203" s="109"/>
      <c r="AL203" s="109"/>
      <c r="AM203" s="109"/>
      <c r="AN203" s="109"/>
      <c r="AO203" s="109"/>
      <c r="AP203" s="109"/>
      <c r="AQ203" s="109"/>
      <c r="AR203" s="109"/>
      <c r="AS203" s="109"/>
      <c r="AT203" s="109"/>
      <c r="AU203" s="109"/>
      <c r="AV203" s="109"/>
      <c r="AW203" s="109"/>
      <c r="AX203" s="109"/>
      <c r="AY203" s="109"/>
      <c r="AZ203" s="109"/>
      <c r="BA203" s="109"/>
      <c r="BB203" s="109"/>
      <c r="BC203" s="109"/>
      <c r="BD203" s="109"/>
      <c r="BE203" s="109"/>
      <c r="BF203" s="109"/>
      <c r="BG203" s="109"/>
      <c r="BH203" s="109"/>
    </row>
    <row r="204" spans="1:60" outlineLevel="1">
      <c r="A204" s="110"/>
      <c r="B204" s="113"/>
      <c r="C204" s="124" t="s">
        <v>291</v>
      </c>
      <c r="D204" s="117"/>
      <c r="E204" s="481">
        <v>8.4</v>
      </c>
      <c r="F204" s="121"/>
      <c r="G204" s="121"/>
      <c r="H204" s="121"/>
      <c r="I204" s="121"/>
      <c r="J204" s="121"/>
      <c r="K204" s="121"/>
      <c r="L204" s="121"/>
      <c r="M204" s="121"/>
      <c r="N204" s="115"/>
      <c r="O204" s="115"/>
      <c r="P204" s="115"/>
      <c r="Q204" s="115"/>
      <c r="R204" s="115"/>
      <c r="S204" s="115"/>
      <c r="T204" s="116"/>
      <c r="U204" s="115"/>
      <c r="V204" s="109"/>
      <c r="W204" s="109"/>
      <c r="X204" s="109"/>
      <c r="Y204" s="109"/>
      <c r="Z204" s="109"/>
      <c r="AA204" s="109"/>
      <c r="AB204" s="109"/>
      <c r="AC204" s="109"/>
      <c r="AD204" s="109"/>
      <c r="AE204" s="109" t="s">
        <v>128</v>
      </c>
      <c r="AF204" s="109">
        <v>0</v>
      </c>
      <c r="AG204" s="109"/>
      <c r="AH204" s="109"/>
      <c r="AI204" s="109"/>
      <c r="AJ204" s="109"/>
      <c r="AK204" s="109"/>
      <c r="AL204" s="109"/>
      <c r="AM204" s="109"/>
      <c r="AN204" s="109"/>
      <c r="AO204" s="109"/>
      <c r="AP204" s="109"/>
      <c r="AQ204" s="109"/>
      <c r="AR204" s="109"/>
      <c r="AS204" s="109"/>
      <c r="AT204" s="109"/>
      <c r="AU204" s="109"/>
      <c r="AV204" s="109"/>
      <c r="AW204" s="109"/>
      <c r="AX204" s="109"/>
      <c r="AY204" s="109"/>
      <c r="AZ204" s="109"/>
      <c r="BA204" s="109"/>
      <c r="BB204" s="109"/>
      <c r="BC204" s="109"/>
      <c r="BD204" s="109"/>
      <c r="BE204" s="109"/>
      <c r="BF204" s="109"/>
      <c r="BG204" s="109"/>
      <c r="BH204" s="109"/>
    </row>
    <row r="205" spans="1:60">
      <c r="A205" s="111" t="s">
        <v>119</v>
      </c>
      <c r="B205" s="114" t="s">
        <v>88</v>
      </c>
      <c r="C205" s="125" t="s">
        <v>89</v>
      </c>
      <c r="D205" s="118"/>
      <c r="E205" s="482"/>
      <c r="F205" s="122"/>
      <c r="G205" s="122">
        <f>SUMIF(AE206:AE206,"&lt;&gt;NOR",G206:G206)</f>
        <v>0</v>
      </c>
      <c r="H205" s="122"/>
      <c r="I205" s="122">
        <f>SUM(I206:I206)</f>
        <v>0</v>
      </c>
      <c r="J205" s="122"/>
      <c r="K205" s="122">
        <f>SUM(K206:K206)</f>
        <v>0</v>
      </c>
      <c r="L205" s="122"/>
      <c r="M205" s="122">
        <f>SUM(M206:M206)</f>
        <v>0</v>
      </c>
      <c r="N205" s="118"/>
      <c r="O205" s="118">
        <f>SUM(O206:O206)</f>
        <v>0</v>
      </c>
      <c r="P205" s="118"/>
      <c r="Q205" s="118">
        <f>SUM(Q206:Q206)</f>
        <v>0</v>
      </c>
      <c r="R205" s="118"/>
      <c r="S205" s="118"/>
      <c r="T205" s="119"/>
      <c r="U205" s="118">
        <f>SUM(U206:U206)</f>
        <v>0</v>
      </c>
      <c r="AE205" t="s">
        <v>120</v>
      </c>
    </row>
    <row r="206" spans="1:60" s="475" customFormat="1" outlineLevel="1">
      <c r="A206" s="466">
        <v>60</v>
      </c>
      <c r="B206" s="467" t="s">
        <v>292</v>
      </c>
      <c r="C206" s="468" t="s">
        <v>293</v>
      </c>
      <c r="D206" s="472" t="s">
        <v>294</v>
      </c>
      <c r="E206" s="479">
        <v>1</v>
      </c>
      <c r="F206" s="494">
        <f>M21_2!J28</f>
        <v>0</v>
      </c>
      <c r="G206" s="471">
        <f>ROUND(E206*F206,2)</f>
        <v>0</v>
      </c>
      <c r="H206" s="471"/>
      <c r="I206" s="471">
        <f>ROUND(E206*H206,2)</f>
        <v>0</v>
      </c>
      <c r="J206" s="471"/>
      <c r="K206" s="471">
        <f>ROUND(E206*J206,2)</f>
        <v>0</v>
      </c>
      <c r="L206" s="471">
        <v>21</v>
      </c>
      <c r="M206" s="471">
        <f>G206*(1+L206/100)</f>
        <v>0</v>
      </c>
      <c r="N206" s="472">
        <v>0</v>
      </c>
      <c r="O206" s="472">
        <f>ROUND(E206*N206,5)</f>
        <v>0</v>
      </c>
      <c r="P206" s="472">
        <v>0</v>
      </c>
      <c r="Q206" s="472">
        <f>ROUND(E206*P206,5)</f>
        <v>0</v>
      </c>
      <c r="R206" s="472"/>
      <c r="S206" s="472"/>
      <c r="T206" s="473">
        <v>0</v>
      </c>
      <c r="U206" s="472">
        <f>ROUND(E206*T206,2)</f>
        <v>0</v>
      </c>
      <c r="V206" s="474"/>
      <c r="W206" s="474"/>
      <c r="X206" s="474"/>
      <c r="Y206" s="474"/>
      <c r="Z206" s="474"/>
      <c r="AA206" s="474"/>
      <c r="AB206" s="474"/>
      <c r="AC206" s="474"/>
      <c r="AD206" s="474"/>
      <c r="AE206" s="474" t="s">
        <v>123</v>
      </c>
      <c r="AF206" s="474"/>
      <c r="AG206" s="474"/>
      <c r="AH206" s="474"/>
      <c r="AI206" s="474"/>
      <c r="AJ206" s="474"/>
      <c r="AK206" s="474"/>
      <c r="AL206" s="474"/>
      <c r="AM206" s="474"/>
      <c r="AN206" s="474"/>
      <c r="AO206" s="474"/>
      <c r="AP206" s="474"/>
      <c r="AQ206" s="474"/>
      <c r="AR206" s="474"/>
      <c r="AS206" s="474"/>
      <c r="AT206" s="474"/>
      <c r="AU206" s="474"/>
      <c r="AV206" s="474"/>
      <c r="AW206" s="474"/>
      <c r="AX206" s="474"/>
      <c r="AY206" s="474"/>
      <c r="AZ206" s="474"/>
      <c r="BA206" s="474"/>
      <c r="BB206" s="474"/>
      <c r="BC206" s="474"/>
      <c r="BD206" s="474"/>
      <c r="BE206" s="474"/>
      <c r="BF206" s="474"/>
      <c r="BG206" s="474"/>
      <c r="BH206" s="474"/>
    </row>
    <row r="207" spans="1:60">
      <c r="A207" s="111" t="s">
        <v>119</v>
      </c>
      <c r="B207" s="114" t="s">
        <v>90</v>
      </c>
      <c r="C207" s="125" t="s">
        <v>91</v>
      </c>
      <c r="D207" s="118"/>
      <c r="E207" s="482"/>
      <c r="F207" s="122"/>
      <c r="G207" s="122">
        <f>SUMIF(AE208:AE236,"&lt;&gt;NOR",G208:G236)</f>
        <v>0</v>
      </c>
      <c r="H207" s="122"/>
      <c r="I207" s="122">
        <f>SUM(I208:I236)</f>
        <v>0</v>
      </c>
      <c r="J207" s="122"/>
      <c r="K207" s="122">
        <f>SUM(K208:K236)</f>
        <v>0</v>
      </c>
      <c r="L207" s="122"/>
      <c r="M207" s="122">
        <f>SUM(M208:M236)</f>
        <v>0</v>
      </c>
      <c r="N207" s="118"/>
      <c r="O207" s="118">
        <f>SUM(O208:O236)</f>
        <v>4.9100000000000003E-3</v>
      </c>
      <c r="P207" s="118"/>
      <c r="Q207" s="118">
        <f>SUM(Q208:Q236)</f>
        <v>4.1269099999999996</v>
      </c>
      <c r="R207" s="118"/>
      <c r="S207" s="118"/>
      <c r="T207" s="119"/>
      <c r="U207" s="118">
        <f>SUM(U208:U236)</f>
        <v>36.099999999999994</v>
      </c>
      <c r="AE207" t="s">
        <v>120</v>
      </c>
    </row>
    <row r="208" spans="1:60" s="475" customFormat="1" ht="20.399999999999999" outlineLevel="1">
      <c r="A208" s="466">
        <v>61</v>
      </c>
      <c r="B208" s="467" t="s">
        <v>295</v>
      </c>
      <c r="C208" s="468" t="s">
        <v>296</v>
      </c>
      <c r="D208" s="472" t="s">
        <v>145</v>
      </c>
      <c r="E208" s="479">
        <v>3.6</v>
      </c>
      <c r="F208" s="470"/>
      <c r="G208" s="471">
        <f>ROUND(E208*F208,2)</f>
        <v>0</v>
      </c>
      <c r="H208" s="471"/>
      <c r="I208" s="471">
        <f>ROUND(E208*H208,2)</f>
        <v>0</v>
      </c>
      <c r="J208" s="471"/>
      <c r="K208" s="471">
        <f>ROUND(E208*J208,2)</f>
        <v>0</v>
      </c>
      <c r="L208" s="471">
        <v>21</v>
      </c>
      <c r="M208" s="471">
        <f>G208*(1+L208/100)</f>
        <v>0</v>
      </c>
      <c r="N208" s="472">
        <v>0</v>
      </c>
      <c r="O208" s="472">
        <f>ROUND(E208*N208,5)</f>
        <v>0</v>
      </c>
      <c r="P208" s="472">
        <v>0.02</v>
      </c>
      <c r="Q208" s="472">
        <f>ROUND(E208*P208,5)</f>
        <v>7.1999999999999995E-2</v>
      </c>
      <c r="R208" s="472"/>
      <c r="S208" s="472"/>
      <c r="T208" s="473">
        <v>7.8E-2</v>
      </c>
      <c r="U208" s="472">
        <f>ROUND(E208*T208,2)</f>
        <v>0.28000000000000003</v>
      </c>
      <c r="V208" s="474"/>
      <c r="W208" s="474"/>
      <c r="X208" s="474"/>
      <c r="Y208" s="474"/>
      <c r="Z208" s="474"/>
      <c r="AA208" s="474"/>
      <c r="AB208" s="474"/>
      <c r="AC208" s="474"/>
      <c r="AD208" s="474"/>
      <c r="AE208" s="474" t="s">
        <v>123</v>
      </c>
      <c r="AF208" s="474"/>
      <c r="AG208" s="474"/>
      <c r="AH208" s="474"/>
      <c r="AI208" s="474"/>
      <c r="AJ208" s="474"/>
      <c r="AK208" s="474"/>
      <c r="AL208" s="474"/>
      <c r="AM208" s="474"/>
      <c r="AN208" s="474"/>
      <c r="AO208" s="474"/>
      <c r="AP208" s="474"/>
      <c r="AQ208" s="474"/>
      <c r="AR208" s="474"/>
      <c r="AS208" s="474"/>
      <c r="AT208" s="474"/>
      <c r="AU208" s="474"/>
      <c r="AV208" s="474"/>
      <c r="AW208" s="474"/>
      <c r="AX208" s="474"/>
      <c r="AY208" s="474"/>
      <c r="AZ208" s="474"/>
      <c r="BA208" s="474"/>
      <c r="BB208" s="474"/>
      <c r="BC208" s="474"/>
      <c r="BD208" s="474"/>
      <c r="BE208" s="474"/>
      <c r="BF208" s="474"/>
      <c r="BG208" s="474"/>
      <c r="BH208" s="474"/>
    </row>
    <row r="209" spans="1:60" outlineLevel="1">
      <c r="A209" s="110"/>
      <c r="B209" s="113"/>
      <c r="C209" s="126" t="s">
        <v>138</v>
      </c>
      <c r="D209" s="120"/>
      <c r="E209" s="483"/>
      <c r="F209" s="121"/>
      <c r="G209" s="121"/>
      <c r="H209" s="121"/>
      <c r="I209" s="121"/>
      <c r="J209" s="121"/>
      <c r="K209" s="121"/>
      <c r="L209" s="121"/>
      <c r="M209" s="121"/>
      <c r="N209" s="115"/>
      <c r="O209" s="115"/>
      <c r="P209" s="115"/>
      <c r="Q209" s="115"/>
      <c r="R209" s="115"/>
      <c r="S209" s="115"/>
      <c r="T209" s="116"/>
      <c r="U209" s="115"/>
      <c r="V209" s="109"/>
      <c r="W209" s="109"/>
      <c r="X209" s="109"/>
      <c r="Y209" s="109"/>
      <c r="Z209" s="109"/>
      <c r="AA209" s="109"/>
      <c r="AB209" s="109"/>
      <c r="AC209" s="109"/>
      <c r="AD209" s="109"/>
      <c r="AE209" s="109" t="s">
        <v>128</v>
      </c>
      <c r="AF209" s="109">
        <v>2</v>
      </c>
      <c r="AG209" s="109"/>
      <c r="AH209" s="109"/>
      <c r="AI209" s="109"/>
      <c r="AJ209" s="109"/>
      <c r="AK209" s="109"/>
      <c r="AL209" s="109"/>
      <c r="AM209" s="109"/>
      <c r="AN209" s="109"/>
      <c r="AO209" s="109"/>
      <c r="AP209" s="109"/>
      <c r="AQ209" s="109"/>
      <c r="AR209" s="109"/>
      <c r="AS209" s="109"/>
      <c r="AT209" s="109"/>
      <c r="AU209" s="109"/>
      <c r="AV209" s="109"/>
      <c r="AW209" s="109"/>
      <c r="AX209" s="109"/>
      <c r="AY209" s="109"/>
      <c r="AZ209" s="109"/>
      <c r="BA209" s="109"/>
      <c r="BB209" s="109"/>
      <c r="BC209" s="109"/>
      <c r="BD209" s="109"/>
      <c r="BE209" s="109"/>
      <c r="BF209" s="109"/>
      <c r="BG209" s="109"/>
      <c r="BH209" s="109"/>
    </row>
    <row r="210" spans="1:60" outlineLevel="1">
      <c r="A210" s="110"/>
      <c r="B210" s="113"/>
      <c r="C210" s="127" t="s">
        <v>297</v>
      </c>
      <c r="D210" s="120"/>
      <c r="E210" s="483">
        <v>3.6</v>
      </c>
      <c r="F210" s="121"/>
      <c r="G210" s="121"/>
      <c r="H210" s="121"/>
      <c r="I210" s="121"/>
      <c r="J210" s="121"/>
      <c r="K210" s="121"/>
      <c r="L210" s="121"/>
      <c r="M210" s="121"/>
      <c r="N210" s="115"/>
      <c r="O210" s="115"/>
      <c r="P210" s="115"/>
      <c r="Q210" s="115"/>
      <c r="R210" s="115"/>
      <c r="S210" s="115"/>
      <c r="T210" s="116"/>
      <c r="U210" s="115"/>
      <c r="V210" s="109"/>
      <c r="W210" s="109"/>
      <c r="X210" s="109"/>
      <c r="Y210" s="109"/>
      <c r="Z210" s="109"/>
      <c r="AA210" s="109"/>
      <c r="AB210" s="109"/>
      <c r="AC210" s="109"/>
      <c r="AD210" s="109"/>
      <c r="AE210" s="109" t="s">
        <v>128</v>
      </c>
      <c r="AF210" s="109">
        <v>2</v>
      </c>
      <c r="AG210" s="109"/>
      <c r="AH210" s="109"/>
      <c r="AI210" s="109"/>
      <c r="AJ210" s="109"/>
      <c r="AK210" s="109"/>
      <c r="AL210" s="109"/>
      <c r="AM210" s="109"/>
      <c r="AN210" s="109"/>
      <c r="AO210" s="109"/>
      <c r="AP210" s="109"/>
      <c r="AQ210" s="109"/>
      <c r="AR210" s="109"/>
      <c r="AS210" s="109"/>
      <c r="AT210" s="109"/>
      <c r="AU210" s="109"/>
      <c r="AV210" s="109"/>
      <c r="AW210" s="109"/>
      <c r="AX210" s="109"/>
      <c r="AY210" s="109"/>
      <c r="AZ210" s="109"/>
      <c r="BA210" s="109"/>
      <c r="BB210" s="109"/>
      <c r="BC210" s="109"/>
      <c r="BD210" s="109"/>
      <c r="BE210" s="109"/>
      <c r="BF210" s="109"/>
      <c r="BG210" s="109"/>
      <c r="BH210" s="109"/>
    </row>
    <row r="211" spans="1:60" outlineLevel="1">
      <c r="A211" s="110"/>
      <c r="B211" s="113"/>
      <c r="C211" s="126" t="s">
        <v>141</v>
      </c>
      <c r="D211" s="120"/>
      <c r="E211" s="483"/>
      <c r="F211" s="121"/>
      <c r="G211" s="121"/>
      <c r="H211" s="121"/>
      <c r="I211" s="121"/>
      <c r="J211" s="121"/>
      <c r="K211" s="121"/>
      <c r="L211" s="121"/>
      <c r="M211" s="121"/>
      <c r="N211" s="115"/>
      <c r="O211" s="115"/>
      <c r="P211" s="115"/>
      <c r="Q211" s="115"/>
      <c r="R211" s="115"/>
      <c r="S211" s="115"/>
      <c r="T211" s="116"/>
      <c r="U211" s="115"/>
      <c r="V211" s="109"/>
      <c r="W211" s="109"/>
      <c r="X211" s="109"/>
      <c r="Y211" s="109"/>
      <c r="Z211" s="109"/>
      <c r="AA211" s="109"/>
      <c r="AB211" s="109"/>
      <c r="AC211" s="109"/>
      <c r="AD211" s="109"/>
      <c r="AE211" s="109" t="s">
        <v>128</v>
      </c>
      <c r="AF211" s="109">
        <v>0</v>
      </c>
      <c r="AG211" s="109"/>
      <c r="AH211" s="109"/>
      <c r="AI211" s="109"/>
      <c r="AJ211" s="109"/>
      <c r="AK211" s="109"/>
      <c r="AL211" s="109"/>
      <c r="AM211" s="109"/>
      <c r="AN211" s="109"/>
      <c r="AO211" s="109"/>
      <c r="AP211" s="109"/>
      <c r="AQ211" s="109"/>
      <c r="AR211" s="109"/>
      <c r="AS211" s="109"/>
      <c r="AT211" s="109"/>
      <c r="AU211" s="109"/>
      <c r="AV211" s="109"/>
      <c r="AW211" s="109"/>
      <c r="AX211" s="109"/>
      <c r="AY211" s="109"/>
      <c r="AZ211" s="109"/>
      <c r="BA211" s="109"/>
      <c r="BB211" s="109"/>
      <c r="BC211" s="109"/>
      <c r="BD211" s="109"/>
      <c r="BE211" s="109"/>
      <c r="BF211" s="109"/>
      <c r="BG211" s="109"/>
      <c r="BH211" s="109"/>
    </row>
    <row r="212" spans="1:60" outlineLevel="1">
      <c r="A212" s="110"/>
      <c r="B212" s="113"/>
      <c r="C212" s="124" t="s">
        <v>240</v>
      </c>
      <c r="D212" s="117"/>
      <c r="E212" s="481">
        <v>3.6</v>
      </c>
      <c r="F212" s="121"/>
      <c r="G212" s="121"/>
      <c r="H212" s="121"/>
      <c r="I212" s="121"/>
      <c r="J212" s="121"/>
      <c r="K212" s="121"/>
      <c r="L212" s="121"/>
      <c r="M212" s="121"/>
      <c r="N212" s="115"/>
      <c r="O212" s="115"/>
      <c r="P212" s="115"/>
      <c r="Q212" s="115"/>
      <c r="R212" s="115"/>
      <c r="S212" s="115"/>
      <c r="T212" s="116"/>
      <c r="U212" s="115"/>
      <c r="V212" s="109"/>
      <c r="W212" s="109"/>
      <c r="X212" s="109"/>
      <c r="Y212" s="109"/>
      <c r="Z212" s="109"/>
      <c r="AA212" s="109"/>
      <c r="AB212" s="109"/>
      <c r="AC212" s="109"/>
      <c r="AD212" s="109"/>
      <c r="AE212" s="109" t="s">
        <v>128</v>
      </c>
      <c r="AF212" s="109">
        <v>0</v>
      </c>
      <c r="AG212" s="109"/>
      <c r="AH212" s="109"/>
      <c r="AI212" s="109"/>
      <c r="AJ212" s="109"/>
      <c r="AK212" s="109"/>
      <c r="AL212" s="109"/>
      <c r="AM212" s="109"/>
      <c r="AN212" s="109"/>
      <c r="AO212" s="109"/>
      <c r="AP212" s="109"/>
      <c r="AQ212" s="109"/>
      <c r="AR212" s="109"/>
      <c r="AS212" s="109"/>
      <c r="AT212" s="109"/>
      <c r="AU212" s="109"/>
      <c r="AV212" s="109"/>
      <c r="AW212" s="109"/>
      <c r="AX212" s="109"/>
      <c r="AY212" s="109"/>
      <c r="AZ212" s="109"/>
      <c r="BA212" s="109"/>
      <c r="BB212" s="109"/>
      <c r="BC212" s="109"/>
      <c r="BD212" s="109"/>
      <c r="BE212" s="109"/>
      <c r="BF212" s="109"/>
      <c r="BG212" s="109"/>
      <c r="BH212" s="109"/>
    </row>
    <row r="213" spans="1:60" s="475" customFormat="1" outlineLevel="1">
      <c r="A213" s="466">
        <v>62</v>
      </c>
      <c r="B213" s="467" t="s">
        <v>298</v>
      </c>
      <c r="C213" s="468" t="s">
        <v>299</v>
      </c>
      <c r="D213" s="472" t="s">
        <v>145</v>
      </c>
      <c r="E213" s="479">
        <v>7.02</v>
      </c>
      <c r="F213" s="470"/>
      <c r="G213" s="471">
        <f>ROUND(E213*F213,2)</f>
        <v>0</v>
      </c>
      <c r="H213" s="471"/>
      <c r="I213" s="471">
        <f>ROUND(E213*H213,2)</f>
        <v>0</v>
      </c>
      <c r="J213" s="471"/>
      <c r="K213" s="471">
        <f>ROUND(E213*J213,2)</f>
        <v>0</v>
      </c>
      <c r="L213" s="471">
        <v>21</v>
      </c>
      <c r="M213" s="471">
        <f>G213*(1+L213/100)</f>
        <v>0</v>
      </c>
      <c r="N213" s="472">
        <v>0</v>
      </c>
      <c r="O213" s="472">
        <f>ROUND(E213*N213,5)</f>
        <v>0</v>
      </c>
      <c r="P213" s="472">
        <v>4.5999999999999999E-2</v>
      </c>
      <c r="Q213" s="472">
        <f>ROUND(E213*P213,5)</f>
        <v>0.32291999999999998</v>
      </c>
      <c r="R213" s="472"/>
      <c r="S213" s="472"/>
      <c r="T213" s="473">
        <v>0.26</v>
      </c>
      <c r="U213" s="472">
        <f>ROUND(E213*T213,2)</f>
        <v>1.83</v>
      </c>
      <c r="V213" s="474"/>
      <c r="W213" s="474"/>
      <c r="X213" s="474"/>
      <c r="Y213" s="474"/>
      <c r="Z213" s="474"/>
      <c r="AA213" s="474"/>
      <c r="AB213" s="474"/>
      <c r="AC213" s="474"/>
      <c r="AD213" s="474"/>
      <c r="AE213" s="474" t="s">
        <v>123</v>
      </c>
      <c r="AF213" s="474"/>
      <c r="AG213" s="474"/>
      <c r="AH213" s="474"/>
      <c r="AI213" s="474"/>
      <c r="AJ213" s="474"/>
      <c r="AK213" s="474"/>
      <c r="AL213" s="474"/>
      <c r="AM213" s="474"/>
      <c r="AN213" s="474"/>
      <c r="AO213" s="474"/>
      <c r="AP213" s="474"/>
      <c r="AQ213" s="474"/>
      <c r="AR213" s="474"/>
      <c r="AS213" s="474"/>
      <c r="AT213" s="474"/>
      <c r="AU213" s="474"/>
      <c r="AV213" s="474"/>
      <c r="AW213" s="474"/>
      <c r="AX213" s="474"/>
      <c r="AY213" s="474"/>
      <c r="AZ213" s="474"/>
      <c r="BA213" s="474"/>
      <c r="BB213" s="474"/>
      <c r="BC213" s="474"/>
      <c r="BD213" s="474"/>
      <c r="BE213" s="474"/>
      <c r="BF213" s="474"/>
      <c r="BG213" s="474"/>
      <c r="BH213" s="474"/>
    </row>
    <row r="214" spans="1:60" outlineLevel="1">
      <c r="A214" s="110"/>
      <c r="B214" s="113"/>
      <c r="C214" s="126" t="s">
        <v>138</v>
      </c>
      <c r="D214" s="120"/>
      <c r="E214" s="483"/>
      <c r="F214" s="121"/>
      <c r="G214" s="121"/>
      <c r="H214" s="121"/>
      <c r="I214" s="121"/>
      <c r="J214" s="121"/>
      <c r="K214" s="121"/>
      <c r="L214" s="121"/>
      <c r="M214" s="121"/>
      <c r="N214" s="115"/>
      <c r="O214" s="115"/>
      <c r="P214" s="115"/>
      <c r="Q214" s="115"/>
      <c r="R214" s="115"/>
      <c r="S214" s="115"/>
      <c r="T214" s="116"/>
      <c r="U214" s="115"/>
      <c r="V214" s="109"/>
      <c r="W214" s="109"/>
      <c r="X214" s="109"/>
      <c r="Y214" s="109"/>
      <c r="Z214" s="109"/>
      <c r="AA214" s="109"/>
      <c r="AB214" s="109"/>
      <c r="AC214" s="109"/>
      <c r="AD214" s="109"/>
      <c r="AE214" s="109" t="s">
        <v>128</v>
      </c>
      <c r="AF214" s="109">
        <v>2</v>
      </c>
      <c r="AG214" s="109"/>
      <c r="AH214" s="109"/>
      <c r="AI214" s="109"/>
      <c r="AJ214" s="109"/>
      <c r="AK214" s="109"/>
      <c r="AL214" s="109"/>
      <c r="AM214" s="109"/>
      <c r="AN214" s="109"/>
      <c r="AO214" s="109"/>
      <c r="AP214" s="109"/>
      <c r="AQ214" s="109"/>
      <c r="AR214" s="109"/>
      <c r="AS214" s="109"/>
      <c r="AT214" s="109"/>
      <c r="AU214" s="109"/>
      <c r="AV214" s="109"/>
      <c r="AW214" s="109"/>
      <c r="AX214" s="109"/>
      <c r="AY214" s="109"/>
      <c r="AZ214" s="109"/>
      <c r="BA214" s="109"/>
      <c r="BB214" s="109"/>
      <c r="BC214" s="109"/>
      <c r="BD214" s="109"/>
      <c r="BE214" s="109"/>
      <c r="BF214" s="109"/>
      <c r="BG214" s="109"/>
      <c r="BH214" s="109"/>
    </row>
    <row r="215" spans="1:60" outlineLevel="1">
      <c r="A215" s="110"/>
      <c r="B215" s="113"/>
      <c r="C215" s="127" t="s">
        <v>300</v>
      </c>
      <c r="D215" s="120"/>
      <c r="E215" s="483">
        <v>3.51</v>
      </c>
      <c r="F215" s="121"/>
      <c r="G215" s="121"/>
      <c r="H215" s="121"/>
      <c r="I215" s="121"/>
      <c r="J215" s="121"/>
      <c r="K215" s="121"/>
      <c r="L215" s="121"/>
      <c r="M215" s="121"/>
      <c r="N215" s="115"/>
      <c r="O215" s="115"/>
      <c r="P215" s="115"/>
      <c r="Q215" s="115"/>
      <c r="R215" s="115"/>
      <c r="S215" s="115"/>
      <c r="T215" s="116"/>
      <c r="U215" s="115"/>
      <c r="V215" s="109"/>
      <c r="W215" s="109"/>
      <c r="X215" s="109"/>
      <c r="Y215" s="109"/>
      <c r="Z215" s="109"/>
      <c r="AA215" s="109"/>
      <c r="AB215" s="109"/>
      <c r="AC215" s="109"/>
      <c r="AD215" s="109"/>
      <c r="AE215" s="109" t="s">
        <v>128</v>
      </c>
      <c r="AF215" s="109">
        <v>2</v>
      </c>
      <c r="AG215" s="109"/>
      <c r="AH215" s="109"/>
      <c r="AI215" s="109"/>
      <c r="AJ215" s="109"/>
      <c r="AK215" s="109"/>
      <c r="AL215" s="109"/>
      <c r="AM215" s="109"/>
      <c r="AN215" s="109"/>
      <c r="AO215" s="109"/>
      <c r="AP215" s="109"/>
      <c r="AQ215" s="109"/>
      <c r="AR215" s="109"/>
      <c r="AS215" s="109"/>
      <c r="AT215" s="109"/>
      <c r="AU215" s="109"/>
      <c r="AV215" s="109"/>
      <c r="AW215" s="109"/>
      <c r="AX215" s="109"/>
      <c r="AY215" s="109"/>
      <c r="AZ215" s="109"/>
      <c r="BA215" s="109"/>
      <c r="BB215" s="109"/>
      <c r="BC215" s="109"/>
      <c r="BD215" s="109"/>
      <c r="BE215" s="109"/>
      <c r="BF215" s="109"/>
      <c r="BG215" s="109"/>
      <c r="BH215" s="109"/>
    </row>
    <row r="216" spans="1:60" outlineLevel="1">
      <c r="A216" s="110"/>
      <c r="B216" s="113"/>
      <c r="C216" s="127" t="s">
        <v>301</v>
      </c>
      <c r="D216" s="120"/>
      <c r="E216" s="483">
        <v>3.51</v>
      </c>
      <c r="F216" s="121"/>
      <c r="G216" s="121"/>
      <c r="H216" s="121"/>
      <c r="I216" s="121"/>
      <c r="J216" s="121"/>
      <c r="K216" s="121"/>
      <c r="L216" s="121"/>
      <c r="M216" s="121"/>
      <c r="N216" s="115"/>
      <c r="O216" s="115"/>
      <c r="P216" s="115"/>
      <c r="Q216" s="115"/>
      <c r="R216" s="115"/>
      <c r="S216" s="115"/>
      <c r="T216" s="116"/>
      <c r="U216" s="115"/>
      <c r="V216" s="109"/>
      <c r="W216" s="109"/>
      <c r="X216" s="109"/>
      <c r="Y216" s="109"/>
      <c r="Z216" s="109"/>
      <c r="AA216" s="109"/>
      <c r="AB216" s="109"/>
      <c r="AC216" s="109"/>
      <c r="AD216" s="109"/>
      <c r="AE216" s="109" t="s">
        <v>128</v>
      </c>
      <c r="AF216" s="109">
        <v>2</v>
      </c>
      <c r="AG216" s="109"/>
      <c r="AH216" s="109"/>
      <c r="AI216" s="109"/>
      <c r="AJ216" s="109"/>
      <c r="AK216" s="109"/>
      <c r="AL216" s="109"/>
      <c r="AM216" s="109"/>
      <c r="AN216" s="109"/>
      <c r="AO216" s="109"/>
      <c r="AP216" s="109"/>
      <c r="AQ216" s="109"/>
      <c r="AR216" s="109"/>
      <c r="AS216" s="109"/>
      <c r="AT216" s="109"/>
      <c r="AU216" s="109"/>
      <c r="AV216" s="109"/>
      <c r="AW216" s="109"/>
      <c r="AX216" s="109"/>
      <c r="AY216" s="109"/>
      <c r="AZ216" s="109"/>
      <c r="BA216" s="109"/>
      <c r="BB216" s="109"/>
      <c r="BC216" s="109"/>
      <c r="BD216" s="109"/>
      <c r="BE216" s="109"/>
      <c r="BF216" s="109"/>
      <c r="BG216" s="109"/>
      <c r="BH216" s="109"/>
    </row>
    <row r="217" spans="1:60" outlineLevel="1">
      <c r="A217" s="110"/>
      <c r="B217" s="113"/>
      <c r="C217" s="126" t="s">
        <v>141</v>
      </c>
      <c r="D217" s="120"/>
      <c r="E217" s="483"/>
      <c r="F217" s="121"/>
      <c r="G217" s="121"/>
      <c r="H217" s="121"/>
      <c r="I217" s="121"/>
      <c r="J217" s="121"/>
      <c r="K217" s="121"/>
      <c r="L217" s="121"/>
      <c r="M217" s="121"/>
      <c r="N217" s="115"/>
      <c r="O217" s="115"/>
      <c r="P217" s="115"/>
      <c r="Q217" s="115"/>
      <c r="R217" s="115"/>
      <c r="S217" s="115"/>
      <c r="T217" s="116"/>
      <c r="U217" s="115"/>
      <c r="V217" s="109"/>
      <c r="W217" s="109"/>
      <c r="X217" s="109"/>
      <c r="Y217" s="109"/>
      <c r="Z217" s="109"/>
      <c r="AA217" s="109"/>
      <c r="AB217" s="109"/>
      <c r="AC217" s="109"/>
      <c r="AD217" s="109"/>
      <c r="AE217" s="109" t="s">
        <v>128</v>
      </c>
      <c r="AF217" s="109">
        <v>0</v>
      </c>
      <c r="AG217" s="109"/>
      <c r="AH217" s="109"/>
      <c r="AI217" s="109"/>
      <c r="AJ217" s="109"/>
      <c r="AK217" s="109"/>
      <c r="AL217" s="109"/>
      <c r="AM217" s="109"/>
      <c r="AN217" s="109"/>
      <c r="AO217" s="109"/>
      <c r="AP217" s="109"/>
      <c r="AQ217" s="109"/>
      <c r="AR217" s="109"/>
      <c r="AS217" s="109"/>
      <c r="AT217" s="109"/>
      <c r="AU217" s="109"/>
      <c r="AV217" s="109"/>
      <c r="AW217" s="109"/>
      <c r="AX217" s="109"/>
      <c r="AY217" s="109"/>
      <c r="AZ217" s="109"/>
      <c r="BA217" s="109"/>
      <c r="BB217" s="109"/>
      <c r="BC217" s="109"/>
      <c r="BD217" s="109"/>
      <c r="BE217" s="109"/>
      <c r="BF217" s="109"/>
      <c r="BG217" s="109"/>
      <c r="BH217" s="109"/>
    </row>
    <row r="218" spans="1:60" outlineLevel="1">
      <c r="A218" s="110"/>
      <c r="B218" s="113"/>
      <c r="C218" s="124" t="s">
        <v>302</v>
      </c>
      <c r="D218" s="117"/>
      <c r="E218" s="481">
        <v>7.02</v>
      </c>
      <c r="F218" s="121"/>
      <c r="G218" s="121"/>
      <c r="H218" s="121"/>
      <c r="I218" s="121"/>
      <c r="J218" s="121"/>
      <c r="K218" s="121"/>
      <c r="L218" s="121"/>
      <c r="M218" s="121"/>
      <c r="N218" s="115"/>
      <c r="O218" s="115"/>
      <c r="P218" s="115"/>
      <c r="Q218" s="115"/>
      <c r="R218" s="115"/>
      <c r="S218" s="115"/>
      <c r="T218" s="116"/>
      <c r="U218" s="115"/>
      <c r="V218" s="109"/>
      <c r="W218" s="109"/>
      <c r="X218" s="109"/>
      <c r="Y218" s="109"/>
      <c r="Z218" s="109"/>
      <c r="AA218" s="109"/>
      <c r="AB218" s="109"/>
      <c r="AC218" s="109"/>
      <c r="AD218" s="109"/>
      <c r="AE218" s="109" t="s">
        <v>128</v>
      </c>
      <c r="AF218" s="109">
        <v>0</v>
      </c>
      <c r="AG218" s="109"/>
      <c r="AH218" s="109"/>
      <c r="AI218" s="109"/>
      <c r="AJ218" s="109"/>
      <c r="AK218" s="109"/>
      <c r="AL218" s="109"/>
      <c r="AM218" s="109"/>
      <c r="AN218" s="109"/>
      <c r="AO218" s="109"/>
      <c r="AP218" s="109"/>
      <c r="AQ218" s="109"/>
      <c r="AR218" s="109"/>
      <c r="AS218" s="109"/>
      <c r="AT218" s="109"/>
      <c r="AU218" s="109"/>
      <c r="AV218" s="109"/>
      <c r="AW218" s="109"/>
      <c r="AX218" s="109"/>
      <c r="AY218" s="109"/>
      <c r="AZ218" s="109"/>
      <c r="BA218" s="109"/>
      <c r="BB218" s="109"/>
      <c r="BC218" s="109"/>
      <c r="BD218" s="109"/>
      <c r="BE218" s="109"/>
      <c r="BF218" s="109"/>
      <c r="BG218" s="109"/>
      <c r="BH218" s="109"/>
    </row>
    <row r="219" spans="1:60" s="475" customFormat="1" ht="20.399999999999999" outlineLevel="1">
      <c r="A219" s="466">
        <v>63</v>
      </c>
      <c r="B219" s="467" t="s">
        <v>303</v>
      </c>
      <c r="C219" s="468" t="s">
        <v>304</v>
      </c>
      <c r="D219" s="472" t="s">
        <v>174</v>
      </c>
      <c r="E219" s="479">
        <v>36</v>
      </c>
      <c r="F219" s="470"/>
      <c r="G219" s="471">
        <f>ROUND(E219*F219,2)</f>
        <v>0</v>
      </c>
      <c r="H219" s="471"/>
      <c r="I219" s="471">
        <f>ROUND(E219*H219,2)</f>
        <v>0</v>
      </c>
      <c r="J219" s="471"/>
      <c r="K219" s="471">
        <f>ROUND(E219*J219,2)</f>
        <v>0</v>
      </c>
      <c r="L219" s="471">
        <v>21</v>
      </c>
      <c r="M219" s="471">
        <f>G219*(1+L219/100)</f>
        <v>0</v>
      </c>
      <c r="N219" s="472">
        <v>0</v>
      </c>
      <c r="O219" s="472">
        <f>ROUND(E219*N219,5)</f>
        <v>0</v>
      </c>
      <c r="P219" s="472">
        <v>2.6700000000000002E-2</v>
      </c>
      <c r="Q219" s="472">
        <f>ROUND(E219*P219,5)</f>
        <v>0.96120000000000005</v>
      </c>
      <c r="R219" s="472"/>
      <c r="S219" s="472"/>
      <c r="T219" s="473">
        <v>0.29299999999999998</v>
      </c>
      <c r="U219" s="472">
        <f>ROUND(E219*T219,2)</f>
        <v>10.55</v>
      </c>
      <c r="V219" s="474"/>
      <c r="W219" s="474"/>
      <c r="X219" s="474"/>
      <c r="Y219" s="474"/>
      <c r="Z219" s="474"/>
      <c r="AA219" s="474"/>
      <c r="AB219" s="474"/>
      <c r="AC219" s="474"/>
      <c r="AD219" s="474"/>
      <c r="AE219" s="474" t="s">
        <v>123</v>
      </c>
      <c r="AF219" s="474"/>
      <c r="AG219" s="474"/>
      <c r="AH219" s="474"/>
      <c r="AI219" s="474"/>
      <c r="AJ219" s="474"/>
      <c r="AK219" s="474"/>
      <c r="AL219" s="474"/>
      <c r="AM219" s="474"/>
      <c r="AN219" s="474"/>
      <c r="AO219" s="474"/>
      <c r="AP219" s="474"/>
      <c r="AQ219" s="474"/>
      <c r="AR219" s="474"/>
      <c r="AS219" s="474"/>
      <c r="AT219" s="474"/>
      <c r="AU219" s="474"/>
      <c r="AV219" s="474"/>
      <c r="AW219" s="474"/>
      <c r="AX219" s="474"/>
      <c r="AY219" s="474"/>
      <c r="AZ219" s="474"/>
      <c r="BA219" s="474"/>
      <c r="BB219" s="474"/>
      <c r="BC219" s="474"/>
      <c r="BD219" s="474"/>
      <c r="BE219" s="474"/>
      <c r="BF219" s="474"/>
      <c r="BG219" s="474"/>
      <c r="BH219" s="474"/>
    </row>
    <row r="220" spans="1:60" s="475" customFormat="1" outlineLevel="1">
      <c r="A220" s="466">
        <v>64</v>
      </c>
      <c r="B220" s="467" t="s">
        <v>305</v>
      </c>
      <c r="C220" s="468" t="s">
        <v>306</v>
      </c>
      <c r="D220" s="472" t="s">
        <v>145</v>
      </c>
      <c r="E220" s="479">
        <v>1.6</v>
      </c>
      <c r="F220" s="470"/>
      <c r="G220" s="471">
        <f>ROUND(E220*F220,2)</f>
        <v>0</v>
      </c>
      <c r="H220" s="471"/>
      <c r="I220" s="471">
        <f>ROUND(E220*H220,2)</f>
        <v>0</v>
      </c>
      <c r="J220" s="471"/>
      <c r="K220" s="471">
        <f>ROUND(E220*J220,2)</f>
        <v>0</v>
      </c>
      <c r="L220" s="471">
        <v>21</v>
      </c>
      <c r="M220" s="471">
        <f>G220*(1+L220/100)</f>
        <v>0</v>
      </c>
      <c r="N220" s="472">
        <v>1.17E-3</v>
      </c>
      <c r="O220" s="472">
        <f>ROUND(E220*N220,5)</f>
        <v>1.8699999999999999E-3</v>
      </c>
      <c r="P220" s="472">
        <v>7.5999999999999998E-2</v>
      </c>
      <c r="Q220" s="472">
        <f>ROUND(E220*P220,5)</f>
        <v>0.1216</v>
      </c>
      <c r="R220" s="472"/>
      <c r="S220" s="472"/>
      <c r="T220" s="473">
        <v>0.93899999999999995</v>
      </c>
      <c r="U220" s="472">
        <f>ROUND(E220*T220,2)</f>
        <v>1.5</v>
      </c>
      <c r="V220" s="474"/>
      <c r="W220" s="474"/>
      <c r="X220" s="474"/>
      <c r="Y220" s="474"/>
      <c r="Z220" s="474"/>
      <c r="AA220" s="474"/>
      <c r="AB220" s="474"/>
      <c r="AC220" s="474"/>
      <c r="AD220" s="474"/>
      <c r="AE220" s="474" t="s">
        <v>123</v>
      </c>
      <c r="AF220" s="474"/>
      <c r="AG220" s="474"/>
      <c r="AH220" s="474"/>
      <c r="AI220" s="474"/>
      <c r="AJ220" s="474"/>
      <c r="AK220" s="474"/>
      <c r="AL220" s="474"/>
      <c r="AM220" s="474"/>
      <c r="AN220" s="474"/>
      <c r="AO220" s="474"/>
      <c r="AP220" s="474"/>
      <c r="AQ220" s="474"/>
      <c r="AR220" s="474"/>
      <c r="AS220" s="474"/>
      <c r="AT220" s="474"/>
      <c r="AU220" s="474"/>
      <c r="AV220" s="474"/>
      <c r="AW220" s="474"/>
      <c r="AX220" s="474"/>
      <c r="AY220" s="474"/>
      <c r="AZ220" s="474"/>
      <c r="BA220" s="474"/>
      <c r="BB220" s="474"/>
      <c r="BC220" s="474"/>
      <c r="BD220" s="474"/>
      <c r="BE220" s="474"/>
      <c r="BF220" s="474"/>
      <c r="BG220" s="474"/>
      <c r="BH220" s="474"/>
    </row>
    <row r="221" spans="1:60" outlineLevel="1">
      <c r="A221" s="110"/>
      <c r="B221" s="113"/>
      <c r="C221" s="126" t="s">
        <v>138</v>
      </c>
      <c r="D221" s="120"/>
      <c r="E221" s="483"/>
      <c r="F221" s="121"/>
      <c r="G221" s="121"/>
      <c r="H221" s="121"/>
      <c r="I221" s="121"/>
      <c r="J221" s="121"/>
      <c r="K221" s="121"/>
      <c r="L221" s="121"/>
      <c r="M221" s="121"/>
      <c r="N221" s="115"/>
      <c r="O221" s="115"/>
      <c r="P221" s="115"/>
      <c r="Q221" s="115"/>
      <c r="R221" s="115"/>
      <c r="S221" s="115"/>
      <c r="T221" s="116"/>
      <c r="U221" s="115"/>
      <c r="V221" s="109"/>
      <c r="W221" s="109"/>
      <c r="X221" s="109"/>
      <c r="Y221" s="109"/>
      <c r="Z221" s="109"/>
      <c r="AA221" s="109"/>
      <c r="AB221" s="109"/>
      <c r="AC221" s="109"/>
      <c r="AD221" s="109"/>
      <c r="AE221" s="109" t="s">
        <v>128</v>
      </c>
      <c r="AF221" s="109">
        <v>2</v>
      </c>
      <c r="AG221" s="109"/>
      <c r="AH221" s="109"/>
      <c r="AI221" s="109"/>
      <c r="AJ221" s="109"/>
      <c r="AK221" s="109"/>
      <c r="AL221" s="109"/>
      <c r="AM221" s="109"/>
      <c r="AN221" s="109"/>
      <c r="AO221" s="109"/>
      <c r="AP221" s="109"/>
      <c r="AQ221" s="109"/>
      <c r="AR221" s="109"/>
      <c r="AS221" s="109"/>
      <c r="AT221" s="109"/>
      <c r="AU221" s="109"/>
      <c r="AV221" s="109"/>
      <c r="AW221" s="109"/>
      <c r="AX221" s="109"/>
      <c r="AY221" s="109"/>
      <c r="AZ221" s="109"/>
      <c r="BA221" s="109"/>
      <c r="BB221" s="109"/>
      <c r="BC221" s="109"/>
      <c r="BD221" s="109"/>
      <c r="BE221" s="109"/>
      <c r="BF221" s="109"/>
      <c r="BG221" s="109"/>
      <c r="BH221" s="109"/>
    </row>
    <row r="222" spans="1:60" outlineLevel="1">
      <c r="A222" s="110"/>
      <c r="B222" s="113"/>
      <c r="C222" s="127" t="s">
        <v>307</v>
      </c>
      <c r="D222" s="120"/>
      <c r="E222" s="483">
        <v>1.6</v>
      </c>
      <c r="F222" s="121"/>
      <c r="G222" s="121"/>
      <c r="H222" s="121"/>
      <c r="I222" s="121"/>
      <c r="J222" s="121"/>
      <c r="K222" s="121"/>
      <c r="L222" s="121"/>
      <c r="M222" s="121"/>
      <c r="N222" s="115"/>
      <c r="O222" s="115"/>
      <c r="P222" s="115"/>
      <c r="Q222" s="115"/>
      <c r="R222" s="115"/>
      <c r="S222" s="115"/>
      <c r="T222" s="116"/>
      <c r="U222" s="115"/>
      <c r="V222" s="109"/>
      <c r="W222" s="109"/>
      <c r="X222" s="109"/>
      <c r="Y222" s="109"/>
      <c r="Z222" s="109"/>
      <c r="AA222" s="109"/>
      <c r="AB222" s="109"/>
      <c r="AC222" s="109"/>
      <c r="AD222" s="109"/>
      <c r="AE222" s="109" t="s">
        <v>128</v>
      </c>
      <c r="AF222" s="109">
        <v>2</v>
      </c>
      <c r="AG222" s="109"/>
      <c r="AH222" s="109"/>
      <c r="AI222" s="109"/>
      <c r="AJ222" s="109"/>
      <c r="AK222" s="109"/>
      <c r="AL222" s="109"/>
      <c r="AM222" s="109"/>
      <c r="AN222" s="109"/>
      <c r="AO222" s="109"/>
      <c r="AP222" s="109"/>
      <c r="AQ222" s="109"/>
      <c r="AR222" s="109"/>
      <c r="AS222" s="109"/>
      <c r="AT222" s="109"/>
      <c r="AU222" s="109"/>
      <c r="AV222" s="109"/>
      <c r="AW222" s="109"/>
      <c r="AX222" s="109"/>
      <c r="AY222" s="109"/>
      <c r="AZ222" s="109"/>
      <c r="BA222" s="109"/>
      <c r="BB222" s="109"/>
      <c r="BC222" s="109"/>
      <c r="BD222" s="109"/>
      <c r="BE222" s="109"/>
      <c r="BF222" s="109"/>
      <c r="BG222" s="109"/>
      <c r="BH222" s="109"/>
    </row>
    <row r="223" spans="1:60" outlineLevel="1">
      <c r="A223" s="110"/>
      <c r="B223" s="113"/>
      <c r="C223" s="126" t="s">
        <v>141</v>
      </c>
      <c r="D223" s="120"/>
      <c r="E223" s="483"/>
      <c r="F223" s="121"/>
      <c r="G223" s="121"/>
      <c r="H223" s="121"/>
      <c r="I223" s="121"/>
      <c r="J223" s="121"/>
      <c r="K223" s="121"/>
      <c r="L223" s="121"/>
      <c r="M223" s="121"/>
      <c r="N223" s="115"/>
      <c r="O223" s="115"/>
      <c r="P223" s="115"/>
      <c r="Q223" s="115"/>
      <c r="R223" s="115"/>
      <c r="S223" s="115"/>
      <c r="T223" s="116"/>
      <c r="U223" s="115"/>
      <c r="V223" s="109"/>
      <c r="W223" s="109"/>
      <c r="X223" s="109"/>
      <c r="Y223" s="109"/>
      <c r="Z223" s="109"/>
      <c r="AA223" s="109"/>
      <c r="AB223" s="109"/>
      <c r="AC223" s="109"/>
      <c r="AD223" s="109"/>
      <c r="AE223" s="109" t="s">
        <v>128</v>
      </c>
      <c r="AF223" s="109">
        <v>0</v>
      </c>
      <c r="AG223" s="109"/>
      <c r="AH223" s="109"/>
      <c r="AI223" s="109"/>
      <c r="AJ223" s="109"/>
      <c r="AK223" s="109"/>
      <c r="AL223" s="109"/>
      <c r="AM223" s="109"/>
      <c r="AN223" s="109"/>
      <c r="AO223" s="109"/>
      <c r="AP223" s="109"/>
      <c r="AQ223" s="109"/>
      <c r="AR223" s="109"/>
      <c r="AS223" s="109"/>
      <c r="AT223" s="109"/>
      <c r="AU223" s="109"/>
      <c r="AV223" s="109"/>
      <c r="AW223" s="109"/>
      <c r="AX223" s="109"/>
      <c r="AY223" s="109"/>
      <c r="AZ223" s="109"/>
      <c r="BA223" s="109"/>
      <c r="BB223" s="109"/>
      <c r="BC223" s="109"/>
      <c r="BD223" s="109"/>
      <c r="BE223" s="109"/>
      <c r="BF223" s="109"/>
      <c r="BG223" s="109"/>
      <c r="BH223" s="109"/>
    </row>
    <row r="224" spans="1:60" outlineLevel="1">
      <c r="A224" s="110"/>
      <c r="B224" s="113"/>
      <c r="C224" s="124" t="s">
        <v>308</v>
      </c>
      <c r="D224" s="117"/>
      <c r="E224" s="481">
        <v>1.6</v>
      </c>
      <c r="F224" s="121"/>
      <c r="G224" s="121"/>
      <c r="H224" s="121"/>
      <c r="I224" s="121"/>
      <c r="J224" s="121"/>
      <c r="K224" s="121"/>
      <c r="L224" s="121"/>
      <c r="M224" s="121"/>
      <c r="N224" s="115"/>
      <c r="O224" s="115"/>
      <c r="P224" s="115"/>
      <c r="Q224" s="115"/>
      <c r="R224" s="115"/>
      <c r="S224" s="115"/>
      <c r="T224" s="116"/>
      <c r="U224" s="115"/>
      <c r="V224" s="109"/>
      <c r="W224" s="109"/>
      <c r="X224" s="109"/>
      <c r="Y224" s="109"/>
      <c r="Z224" s="109"/>
      <c r="AA224" s="109"/>
      <c r="AB224" s="109"/>
      <c r="AC224" s="109"/>
      <c r="AD224" s="109"/>
      <c r="AE224" s="109" t="s">
        <v>128</v>
      </c>
      <c r="AF224" s="109">
        <v>0</v>
      </c>
      <c r="AG224" s="109"/>
      <c r="AH224" s="109"/>
      <c r="AI224" s="109"/>
      <c r="AJ224" s="109"/>
      <c r="AK224" s="109"/>
      <c r="AL224" s="109"/>
      <c r="AM224" s="109"/>
      <c r="AN224" s="109"/>
      <c r="AO224" s="109"/>
      <c r="AP224" s="109"/>
      <c r="AQ224" s="109"/>
      <c r="AR224" s="109"/>
      <c r="AS224" s="109"/>
      <c r="AT224" s="109"/>
      <c r="AU224" s="109"/>
      <c r="AV224" s="109"/>
      <c r="AW224" s="109"/>
      <c r="AX224" s="109"/>
      <c r="AY224" s="109"/>
      <c r="AZ224" s="109"/>
      <c r="BA224" s="109"/>
      <c r="BB224" s="109"/>
      <c r="BC224" s="109"/>
      <c r="BD224" s="109"/>
      <c r="BE224" s="109"/>
      <c r="BF224" s="109"/>
      <c r="BG224" s="109"/>
      <c r="BH224" s="109"/>
    </row>
    <row r="225" spans="1:60" s="475" customFormat="1" ht="20.399999999999999" outlineLevel="1">
      <c r="A225" s="466">
        <v>65</v>
      </c>
      <c r="B225" s="467" t="s">
        <v>309</v>
      </c>
      <c r="C225" s="468" t="s">
        <v>310</v>
      </c>
      <c r="D225" s="472" t="s">
        <v>145</v>
      </c>
      <c r="E225" s="479">
        <v>0.6875</v>
      </c>
      <c r="F225" s="470"/>
      <c r="G225" s="471">
        <f>ROUND(E225*F225,2)</f>
        <v>0</v>
      </c>
      <c r="H225" s="471"/>
      <c r="I225" s="471">
        <f>ROUND(E225*H225,2)</f>
        <v>0</v>
      </c>
      <c r="J225" s="471"/>
      <c r="K225" s="471">
        <f>ROUND(E225*J225,2)</f>
        <v>0</v>
      </c>
      <c r="L225" s="471">
        <v>21</v>
      </c>
      <c r="M225" s="471">
        <f>G225*(1+L225/100)</f>
        <v>0</v>
      </c>
      <c r="N225" s="472">
        <v>2.1900000000000001E-3</v>
      </c>
      <c r="O225" s="472">
        <f>ROUND(E225*N225,5)</f>
        <v>1.5100000000000001E-3</v>
      </c>
      <c r="P225" s="472">
        <v>7.4999999999999997E-2</v>
      </c>
      <c r="Q225" s="472">
        <f>ROUND(E225*P225,5)</f>
        <v>5.1560000000000002E-2</v>
      </c>
      <c r="R225" s="472"/>
      <c r="S225" s="472"/>
      <c r="T225" s="473">
        <v>0.95499999999999996</v>
      </c>
      <c r="U225" s="472">
        <f>ROUND(E225*T225,2)</f>
        <v>0.66</v>
      </c>
      <c r="V225" s="474"/>
      <c r="W225" s="474"/>
      <c r="X225" s="474"/>
      <c r="Y225" s="474"/>
      <c r="Z225" s="474"/>
      <c r="AA225" s="474"/>
      <c r="AB225" s="474"/>
      <c r="AC225" s="474"/>
      <c r="AD225" s="474"/>
      <c r="AE225" s="474" t="s">
        <v>123</v>
      </c>
      <c r="AF225" s="474"/>
      <c r="AG225" s="474"/>
      <c r="AH225" s="474"/>
      <c r="AI225" s="474"/>
      <c r="AJ225" s="474"/>
      <c r="AK225" s="474"/>
      <c r="AL225" s="474"/>
      <c r="AM225" s="474"/>
      <c r="AN225" s="474"/>
      <c r="AO225" s="474"/>
      <c r="AP225" s="474"/>
      <c r="AQ225" s="474"/>
      <c r="AR225" s="474"/>
      <c r="AS225" s="474"/>
      <c r="AT225" s="474"/>
      <c r="AU225" s="474"/>
      <c r="AV225" s="474"/>
      <c r="AW225" s="474"/>
      <c r="AX225" s="474"/>
      <c r="AY225" s="474"/>
      <c r="AZ225" s="474"/>
      <c r="BA225" s="474"/>
      <c r="BB225" s="474"/>
      <c r="BC225" s="474"/>
      <c r="BD225" s="474"/>
      <c r="BE225" s="474"/>
      <c r="BF225" s="474"/>
      <c r="BG225" s="474"/>
      <c r="BH225" s="474"/>
    </row>
    <row r="226" spans="1:60" outlineLevel="1">
      <c r="A226" s="110"/>
      <c r="B226" s="113"/>
      <c r="C226" s="124" t="s">
        <v>311</v>
      </c>
      <c r="D226" s="117"/>
      <c r="E226" s="481">
        <v>0.6875</v>
      </c>
      <c r="F226" s="121"/>
      <c r="G226" s="121"/>
      <c r="H226" s="121"/>
      <c r="I226" s="121"/>
      <c r="J226" s="121"/>
      <c r="K226" s="121"/>
      <c r="L226" s="121"/>
      <c r="M226" s="121"/>
      <c r="N226" s="115"/>
      <c r="O226" s="115"/>
      <c r="P226" s="115"/>
      <c r="Q226" s="115"/>
      <c r="R226" s="115"/>
      <c r="S226" s="115"/>
      <c r="T226" s="116"/>
      <c r="U226" s="115"/>
      <c r="V226" s="109"/>
      <c r="W226" s="109"/>
      <c r="X226" s="109"/>
      <c r="Y226" s="109"/>
      <c r="Z226" s="109"/>
      <c r="AA226" s="109"/>
      <c r="AB226" s="109"/>
      <c r="AC226" s="109"/>
      <c r="AD226" s="109"/>
      <c r="AE226" s="109" t="s">
        <v>128</v>
      </c>
      <c r="AF226" s="109">
        <v>0</v>
      </c>
      <c r="AG226" s="109"/>
      <c r="AH226" s="109"/>
      <c r="AI226" s="109"/>
      <c r="AJ226" s="109"/>
      <c r="AK226" s="109"/>
      <c r="AL226" s="109"/>
      <c r="AM226" s="109"/>
      <c r="AN226" s="109"/>
      <c r="AO226" s="109"/>
      <c r="AP226" s="109"/>
      <c r="AQ226" s="109"/>
      <c r="AR226" s="109"/>
      <c r="AS226" s="109"/>
      <c r="AT226" s="109"/>
      <c r="AU226" s="109"/>
      <c r="AV226" s="109"/>
      <c r="AW226" s="109"/>
      <c r="AX226" s="109"/>
      <c r="AY226" s="109"/>
      <c r="AZ226" s="109"/>
      <c r="BA226" s="109"/>
      <c r="BB226" s="109"/>
      <c r="BC226" s="109"/>
      <c r="BD226" s="109"/>
      <c r="BE226" s="109"/>
      <c r="BF226" s="109"/>
      <c r="BG226" s="109"/>
      <c r="BH226" s="109"/>
    </row>
    <row r="227" spans="1:60" s="475" customFormat="1" ht="20.399999999999999" outlineLevel="1">
      <c r="A227" s="466">
        <v>66</v>
      </c>
      <c r="B227" s="467" t="s">
        <v>312</v>
      </c>
      <c r="C227" s="468" t="s">
        <v>313</v>
      </c>
      <c r="D227" s="472" t="s">
        <v>126</v>
      </c>
      <c r="E227" s="479">
        <v>0.76312500000000005</v>
      </c>
      <c r="F227" s="470"/>
      <c r="G227" s="471">
        <f>ROUND(E227*F227,2)</f>
        <v>0</v>
      </c>
      <c r="H227" s="471"/>
      <c r="I227" s="471">
        <f>ROUND(E227*H227,2)</f>
        <v>0</v>
      </c>
      <c r="J227" s="471"/>
      <c r="K227" s="471">
        <f>ROUND(E227*J227,2)</f>
        <v>0</v>
      </c>
      <c r="L227" s="471">
        <v>21</v>
      </c>
      <c r="M227" s="471">
        <f>G227*(1+L227/100)</f>
        <v>0</v>
      </c>
      <c r="N227" s="472">
        <v>1.82E-3</v>
      </c>
      <c r="O227" s="472">
        <f>ROUND(E227*N227,5)</f>
        <v>1.39E-3</v>
      </c>
      <c r="P227" s="472">
        <v>1.8</v>
      </c>
      <c r="Q227" s="472">
        <f>ROUND(E227*P227,5)</f>
        <v>1.3736299999999999</v>
      </c>
      <c r="R227" s="472"/>
      <c r="S227" s="472"/>
      <c r="T227" s="473">
        <v>3.6080000000000001</v>
      </c>
      <c r="U227" s="472">
        <f>ROUND(E227*T227,2)</f>
        <v>2.75</v>
      </c>
      <c r="V227" s="474"/>
      <c r="W227" s="474"/>
      <c r="X227" s="474"/>
      <c r="Y227" s="474"/>
      <c r="Z227" s="474"/>
      <c r="AA227" s="474"/>
      <c r="AB227" s="474"/>
      <c r="AC227" s="474"/>
      <c r="AD227" s="474"/>
      <c r="AE227" s="474" t="s">
        <v>123</v>
      </c>
      <c r="AF227" s="474"/>
      <c r="AG227" s="474"/>
      <c r="AH227" s="474"/>
      <c r="AI227" s="474"/>
      <c r="AJ227" s="474"/>
      <c r="AK227" s="474"/>
      <c r="AL227" s="474"/>
      <c r="AM227" s="474"/>
      <c r="AN227" s="474"/>
      <c r="AO227" s="474"/>
      <c r="AP227" s="474"/>
      <c r="AQ227" s="474"/>
      <c r="AR227" s="474"/>
      <c r="AS227" s="474"/>
      <c r="AT227" s="474"/>
      <c r="AU227" s="474"/>
      <c r="AV227" s="474"/>
      <c r="AW227" s="474"/>
      <c r="AX227" s="474"/>
      <c r="AY227" s="474"/>
      <c r="AZ227" s="474"/>
      <c r="BA227" s="474"/>
      <c r="BB227" s="474"/>
      <c r="BC227" s="474"/>
      <c r="BD227" s="474"/>
      <c r="BE227" s="474"/>
      <c r="BF227" s="474"/>
      <c r="BG227" s="474"/>
      <c r="BH227" s="474"/>
    </row>
    <row r="228" spans="1:60" outlineLevel="1">
      <c r="A228" s="110"/>
      <c r="B228" s="113"/>
      <c r="C228" s="124" t="s">
        <v>314</v>
      </c>
      <c r="D228" s="117"/>
      <c r="E228" s="481">
        <v>0.76312500000000005</v>
      </c>
      <c r="F228" s="121"/>
      <c r="G228" s="121"/>
      <c r="H228" s="121"/>
      <c r="I228" s="121"/>
      <c r="J228" s="121"/>
      <c r="K228" s="121"/>
      <c r="L228" s="121"/>
      <c r="M228" s="121"/>
      <c r="N228" s="115"/>
      <c r="O228" s="115"/>
      <c r="P228" s="115"/>
      <c r="Q228" s="115"/>
      <c r="R228" s="115"/>
      <c r="S228" s="115"/>
      <c r="T228" s="116"/>
      <c r="U228" s="115"/>
      <c r="V228" s="109"/>
      <c r="W228" s="109"/>
      <c r="X228" s="109"/>
      <c r="Y228" s="109"/>
      <c r="Z228" s="109"/>
      <c r="AA228" s="109"/>
      <c r="AB228" s="109"/>
      <c r="AC228" s="109"/>
      <c r="AD228" s="109"/>
      <c r="AE228" s="109" t="s">
        <v>128</v>
      </c>
      <c r="AF228" s="109">
        <v>0</v>
      </c>
      <c r="AG228" s="109"/>
      <c r="AH228" s="109"/>
      <c r="AI228" s="109"/>
      <c r="AJ228" s="109"/>
      <c r="AK228" s="109"/>
      <c r="AL228" s="109"/>
      <c r="AM228" s="109"/>
      <c r="AN228" s="109"/>
      <c r="AO228" s="109"/>
      <c r="AP228" s="109"/>
      <c r="AQ228" s="109"/>
      <c r="AR228" s="109"/>
      <c r="AS228" s="109"/>
      <c r="AT228" s="109"/>
      <c r="AU228" s="109"/>
      <c r="AV228" s="109"/>
      <c r="AW228" s="109"/>
      <c r="AX228" s="109"/>
      <c r="AY228" s="109"/>
      <c r="AZ228" s="109"/>
      <c r="BA228" s="109"/>
      <c r="BB228" s="109"/>
      <c r="BC228" s="109"/>
      <c r="BD228" s="109"/>
      <c r="BE228" s="109"/>
      <c r="BF228" s="109"/>
      <c r="BG228" s="109"/>
      <c r="BH228" s="109"/>
    </row>
    <row r="229" spans="1:60" s="475" customFormat="1" outlineLevel="1">
      <c r="A229" s="466">
        <v>67</v>
      </c>
      <c r="B229" s="467" t="s">
        <v>315</v>
      </c>
      <c r="C229" s="468" t="s">
        <v>316</v>
      </c>
      <c r="D229" s="472" t="s">
        <v>225</v>
      </c>
      <c r="E229" s="479">
        <v>1</v>
      </c>
      <c r="F229" s="470"/>
      <c r="G229" s="471">
        <f>ROUND(E229*F229,2)</f>
        <v>0</v>
      </c>
      <c r="H229" s="471"/>
      <c r="I229" s="471">
        <f>ROUND(E229*H229,2)</f>
        <v>0</v>
      </c>
      <c r="J229" s="471"/>
      <c r="K229" s="471">
        <f>ROUND(E229*J229,2)</f>
        <v>0</v>
      </c>
      <c r="L229" s="471">
        <v>21</v>
      </c>
      <c r="M229" s="471">
        <f>G229*(1+L229/100)</f>
        <v>0</v>
      </c>
      <c r="N229" s="472">
        <v>0</v>
      </c>
      <c r="O229" s="472">
        <f>ROUND(E229*N229,5)</f>
        <v>0</v>
      </c>
      <c r="P229" s="472">
        <v>2.4E-2</v>
      </c>
      <c r="Q229" s="472">
        <f>ROUND(E229*P229,5)</f>
        <v>2.4E-2</v>
      </c>
      <c r="R229" s="472"/>
      <c r="S229" s="472"/>
      <c r="T229" s="473">
        <v>0.18</v>
      </c>
      <c r="U229" s="472">
        <f>ROUND(E229*T229,2)</f>
        <v>0.18</v>
      </c>
      <c r="V229" s="474"/>
      <c r="W229" s="474"/>
      <c r="X229" s="474"/>
      <c r="Y229" s="474"/>
      <c r="Z229" s="474"/>
      <c r="AA229" s="474"/>
      <c r="AB229" s="474"/>
      <c r="AC229" s="474"/>
      <c r="AD229" s="474"/>
      <c r="AE229" s="474" t="s">
        <v>123</v>
      </c>
      <c r="AF229" s="474"/>
      <c r="AG229" s="474"/>
      <c r="AH229" s="474"/>
      <c r="AI229" s="474"/>
      <c r="AJ229" s="474"/>
      <c r="AK229" s="474"/>
      <c r="AL229" s="474"/>
      <c r="AM229" s="474"/>
      <c r="AN229" s="474"/>
      <c r="AO229" s="474"/>
      <c r="AP229" s="474"/>
      <c r="AQ229" s="474"/>
      <c r="AR229" s="474"/>
      <c r="AS229" s="474"/>
      <c r="AT229" s="474"/>
      <c r="AU229" s="474"/>
      <c r="AV229" s="474"/>
      <c r="AW229" s="474"/>
      <c r="AX229" s="474"/>
      <c r="AY229" s="474"/>
      <c r="AZ229" s="474"/>
      <c r="BA229" s="474"/>
      <c r="BB229" s="474"/>
      <c r="BC229" s="474"/>
      <c r="BD229" s="474"/>
      <c r="BE229" s="474"/>
      <c r="BF229" s="474"/>
      <c r="BG229" s="474"/>
      <c r="BH229" s="474"/>
    </row>
    <row r="230" spans="1:60" s="475" customFormat="1" outlineLevel="1">
      <c r="A230" s="466">
        <v>68</v>
      </c>
      <c r="B230" s="467" t="s">
        <v>317</v>
      </c>
      <c r="C230" s="468" t="s">
        <v>318</v>
      </c>
      <c r="D230" s="472" t="s">
        <v>145</v>
      </c>
      <c r="E230" s="479">
        <v>14.45</v>
      </c>
      <c r="F230" s="470"/>
      <c r="G230" s="471">
        <f>ROUND(E230*F230,2)</f>
        <v>0</v>
      </c>
      <c r="H230" s="471"/>
      <c r="I230" s="471">
        <f>ROUND(E230*H230,2)</f>
        <v>0</v>
      </c>
      <c r="J230" s="471"/>
      <c r="K230" s="471">
        <f>ROUND(E230*J230,2)</f>
        <v>0</v>
      </c>
      <c r="L230" s="471">
        <v>21</v>
      </c>
      <c r="M230" s="471">
        <f>G230*(1+L230/100)</f>
        <v>0</v>
      </c>
      <c r="N230" s="472">
        <v>1.0000000000000001E-5</v>
      </c>
      <c r="O230" s="472">
        <f>ROUND(E230*N230,5)</f>
        <v>1.3999999999999999E-4</v>
      </c>
      <c r="P230" s="472">
        <v>0</v>
      </c>
      <c r="Q230" s="472">
        <f>ROUND(E230*P230,5)</f>
        <v>0</v>
      </c>
      <c r="R230" s="472"/>
      <c r="S230" s="472"/>
      <c r="T230" s="473">
        <v>6.8000000000000005E-2</v>
      </c>
      <c r="U230" s="472">
        <f>ROUND(E230*T230,2)</f>
        <v>0.98</v>
      </c>
      <c r="V230" s="474"/>
      <c r="W230" s="474"/>
      <c r="X230" s="474"/>
      <c r="Y230" s="474"/>
      <c r="Z230" s="474"/>
      <c r="AA230" s="474"/>
      <c r="AB230" s="474"/>
      <c r="AC230" s="474"/>
      <c r="AD230" s="474"/>
      <c r="AE230" s="474" t="s">
        <v>123</v>
      </c>
      <c r="AF230" s="474"/>
      <c r="AG230" s="474"/>
      <c r="AH230" s="474"/>
      <c r="AI230" s="474"/>
      <c r="AJ230" s="474"/>
      <c r="AK230" s="474"/>
      <c r="AL230" s="474"/>
      <c r="AM230" s="474"/>
      <c r="AN230" s="474"/>
      <c r="AO230" s="474"/>
      <c r="AP230" s="474"/>
      <c r="AQ230" s="474"/>
      <c r="AR230" s="474"/>
      <c r="AS230" s="474"/>
      <c r="AT230" s="474"/>
      <c r="AU230" s="474"/>
      <c r="AV230" s="474"/>
      <c r="AW230" s="474"/>
      <c r="AX230" s="474"/>
      <c r="AY230" s="474"/>
      <c r="AZ230" s="474"/>
      <c r="BA230" s="474"/>
      <c r="BB230" s="474"/>
      <c r="BC230" s="474"/>
      <c r="BD230" s="474"/>
      <c r="BE230" s="474"/>
      <c r="BF230" s="474"/>
      <c r="BG230" s="474"/>
      <c r="BH230" s="474"/>
    </row>
    <row r="231" spans="1:60" outlineLevel="1">
      <c r="A231" s="110"/>
      <c r="B231" s="113"/>
      <c r="C231" s="124" t="s">
        <v>319</v>
      </c>
      <c r="D231" s="117"/>
      <c r="E231" s="481">
        <v>14.45</v>
      </c>
      <c r="F231" s="121"/>
      <c r="G231" s="121"/>
      <c r="H231" s="121"/>
      <c r="I231" s="121"/>
      <c r="J231" s="121"/>
      <c r="K231" s="121"/>
      <c r="L231" s="121"/>
      <c r="M231" s="121"/>
      <c r="N231" s="115"/>
      <c r="O231" s="115"/>
      <c r="P231" s="115"/>
      <c r="Q231" s="115"/>
      <c r="R231" s="115"/>
      <c r="S231" s="115"/>
      <c r="T231" s="116"/>
      <c r="U231" s="115"/>
      <c r="V231" s="109"/>
      <c r="W231" s="109"/>
      <c r="X231" s="109"/>
      <c r="Y231" s="109"/>
      <c r="Z231" s="109"/>
      <c r="AA231" s="109"/>
      <c r="AB231" s="109"/>
      <c r="AC231" s="109"/>
      <c r="AD231" s="109"/>
      <c r="AE231" s="109" t="s">
        <v>128</v>
      </c>
      <c r="AF231" s="109">
        <v>0</v>
      </c>
      <c r="AG231" s="109"/>
      <c r="AH231" s="109"/>
      <c r="AI231" s="109"/>
      <c r="AJ231" s="109"/>
      <c r="AK231" s="109"/>
      <c r="AL231" s="109"/>
      <c r="AM231" s="109"/>
      <c r="AN231" s="109"/>
      <c r="AO231" s="109"/>
      <c r="AP231" s="109"/>
      <c r="AQ231" s="109"/>
      <c r="AR231" s="109"/>
      <c r="AS231" s="109"/>
      <c r="AT231" s="109"/>
      <c r="AU231" s="109"/>
      <c r="AV231" s="109"/>
      <c r="AW231" s="109"/>
      <c r="AX231" s="109"/>
      <c r="AY231" s="109"/>
      <c r="AZ231" s="109"/>
      <c r="BA231" s="109"/>
      <c r="BB231" s="109"/>
      <c r="BC231" s="109"/>
      <c r="BD231" s="109"/>
      <c r="BE231" s="109"/>
      <c r="BF231" s="109"/>
      <c r="BG231" s="109"/>
      <c r="BH231" s="109"/>
    </row>
    <row r="232" spans="1:60" outlineLevel="1">
      <c r="A232" s="110">
        <v>69</v>
      </c>
      <c r="B232" s="113" t="s">
        <v>320</v>
      </c>
      <c r="C232" s="123" t="s">
        <v>321</v>
      </c>
      <c r="D232" s="115" t="s">
        <v>126</v>
      </c>
      <c r="E232" s="480">
        <v>0.5</v>
      </c>
      <c r="F232" s="387"/>
      <c r="G232" s="121">
        <f>ROUND(E232*F232,2)</f>
        <v>0</v>
      </c>
      <c r="H232" s="121"/>
      <c r="I232" s="121">
        <f>ROUND(E232*H232,2)</f>
        <v>0</v>
      </c>
      <c r="J232" s="121"/>
      <c r="K232" s="121">
        <f>ROUND(E232*J232,2)</f>
        <v>0</v>
      </c>
      <c r="L232" s="121">
        <v>21</v>
      </c>
      <c r="M232" s="121">
        <f>G232*(1+L232/100)</f>
        <v>0</v>
      </c>
      <c r="N232" s="115">
        <v>0</v>
      </c>
      <c r="O232" s="115">
        <f>ROUND(E232*N232,5)</f>
        <v>0</v>
      </c>
      <c r="P232" s="115">
        <v>2.4</v>
      </c>
      <c r="Q232" s="115">
        <f>ROUND(E232*P232,5)</f>
        <v>1.2</v>
      </c>
      <c r="R232" s="115"/>
      <c r="S232" s="115"/>
      <c r="T232" s="116">
        <v>14.331</v>
      </c>
      <c r="U232" s="115">
        <f>ROUND(E232*T232,2)</f>
        <v>7.17</v>
      </c>
      <c r="V232" s="109"/>
      <c r="W232" s="109"/>
      <c r="X232" s="109"/>
      <c r="Y232" s="109"/>
      <c r="Z232" s="109"/>
      <c r="AA232" s="109"/>
      <c r="AB232" s="109"/>
      <c r="AC232" s="109"/>
      <c r="AD232" s="109"/>
      <c r="AE232" s="109" t="s">
        <v>123</v>
      </c>
      <c r="AF232" s="109"/>
      <c r="AG232" s="109"/>
      <c r="AH232" s="109"/>
      <c r="AI232" s="109"/>
      <c r="AJ232" s="109"/>
      <c r="AK232" s="109"/>
      <c r="AL232" s="109"/>
      <c r="AM232" s="109"/>
      <c r="AN232" s="109"/>
      <c r="AO232" s="109"/>
      <c r="AP232" s="109"/>
      <c r="AQ232" s="109"/>
      <c r="AR232" s="109"/>
      <c r="AS232" s="109"/>
      <c r="AT232" s="109"/>
      <c r="AU232" s="109"/>
      <c r="AV232" s="109"/>
      <c r="AW232" s="109"/>
      <c r="AX232" s="109"/>
      <c r="AY232" s="109"/>
      <c r="AZ232" s="109"/>
      <c r="BA232" s="109"/>
      <c r="BB232" s="109"/>
      <c r="BC232" s="109"/>
      <c r="BD232" s="109"/>
      <c r="BE232" s="109"/>
      <c r="BF232" s="109"/>
      <c r="BG232" s="109"/>
      <c r="BH232" s="109"/>
    </row>
    <row r="233" spans="1:60" outlineLevel="1">
      <c r="A233" s="110"/>
      <c r="B233" s="113"/>
      <c r="C233" s="350" t="s">
        <v>322</v>
      </c>
      <c r="D233" s="423"/>
      <c r="E233" s="424"/>
      <c r="F233" s="425"/>
      <c r="G233" s="426"/>
      <c r="H233" s="121"/>
      <c r="I233" s="121"/>
      <c r="J233" s="121"/>
      <c r="K233" s="121"/>
      <c r="L233" s="121"/>
      <c r="M233" s="121"/>
      <c r="N233" s="115"/>
      <c r="O233" s="115"/>
      <c r="P233" s="115"/>
      <c r="Q233" s="115"/>
      <c r="R233" s="115"/>
      <c r="S233" s="115"/>
      <c r="T233" s="116"/>
      <c r="U233" s="115"/>
      <c r="V233" s="109"/>
      <c r="W233" s="109"/>
      <c r="X233" s="109"/>
      <c r="Y233" s="109"/>
      <c r="Z233" s="109"/>
      <c r="AA233" s="109"/>
      <c r="AB233" s="109"/>
      <c r="AC233" s="109"/>
      <c r="AD233" s="109"/>
      <c r="AE233" s="109" t="s">
        <v>238</v>
      </c>
      <c r="AF233" s="109"/>
      <c r="AG233" s="109"/>
      <c r="AH233" s="109"/>
      <c r="AI233" s="109"/>
      <c r="AJ233" s="109"/>
      <c r="AK233" s="109"/>
      <c r="AL233" s="109"/>
      <c r="AM233" s="109"/>
      <c r="AN233" s="109"/>
      <c r="AO233" s="109"/>
      <c r="AP233" s="109"/>
      <c r="AQ233" s="109"/>
      <c r="AR233" s="109"/>
      <c r="AS233" s="109"/>
      <c r="AT233" s="109"/>
      <c r="AU233" s="109"/>
      <c r="AV233" s="109"/>
      <c r="AW233" s="109"/>
      <c r="AX233" s="109"/>
      <c r="AY233" s="109"/>
      <c r="AZ233" s="109"/>
      <c r="BA233" s="112" t="str">
        <f>C233</f>
        <v>Původní kryt šachty E</v>
      </c>
      <c r="BB233" s="109"/>
      <c r="BC233" s="109"/>
      <c r="BD233" s="109"/>
      <c r="BE233" s="109"/>
      <c r="BF233" s="109"/>
      <c r="BG233" s="109"/>
      <c r="BH233" s="109"/>
    </row>
    <row r="234" spans="1:60" outlineLevel="1">
      <c r="A234" s="110"/>
      <c r="B234" s="113"/>
      <c r="C234" s="124" t="s">
        <v>323</v>
      </c>
      <c r="D234" s="117"/>
      <c r="E234" s="481">
        <v>0.5</v>
      </c>
      <c r="F234" s="121"/>
      <c r="G234" s="121"/>
      <c r="H234" s="121"/>
      <c r="I234" s="121"/>
      <c r="J234" s="121"/>
      <c r="K234" s="121"/>
      <c r="L234" s="121"/>
      <c r="M234" s="121"/>
      <c r="N234" s="115"/>
      <c r="O234" s="115"/>
      <c r="P234" s="115"/>
      <c r="Q234" s="115"/>
      <c r="R234" s="115"/>
      <c r="S234" s="115"/>
      <c r="T234" s="116"/>
      <c r="U234" s="115"/>
      <c r="V234" s="109"/>
      <c r="W234" s="109"/>
      <c r="X234" s="109"/>
      <c r="Y234" s="109"/>
      <c r="Z234" s="109"/>
      <c r="AA234" s="109"/>
      <c r="AB234" s="109"/>
      <c r="AC234" s="109"/>
      <c r="AD234" s="109"/>
      <c r="AE234" s="109" t="s">
        <v>128</v>
      </c>
      <c r="AF234" s="109">
        <v>0</v>
      </c>
      <c r="AG234" s="109"/>
      <c r="AH234" s="109"/>
      <c r="AI234" s="109"/>
      <c r="AJ234" s="109"/>
      <c r="AK234" s="109"/>
      <c r="AL234" s="109"/>
      <c r="AM234" s="109"/>
      <c r="AN234" s="109"/>
      <c r="AO234" s="109"/>
      <c r="AP234" s="109"/>
      <c r="AQ234" s="109"/>
      <c r="AR234" s="109"/>
      <c r="AS234" s="109"/>
      <c r="AT234" s="109"/>
      <c r="AU234" s="109"/>
      <c r="AV234" s="109"/>
      <c r="AW234" s="109"/>
      <c r="AX234" s="109"/>
      <c r="AY234" s="109"/>
      <c r="AZ234" s="109"/>
      <c r="BA234" s="109"/>
      <c r="BB234" s="109"/>
      <c r="BC234" s="109"/>
      <c r="BD234" s="109"/>
      <c r="BE234" s="109"/>
      <c r="BF234" s="109"/>
      <c r="BG234" s="109"/>
      <c r="BH234" s="109"/>
    </row>
    <row r="235" spans="1:60" s="475" customFormat="1" ht="20.399999999999999" outlineLevel="1">
      <c r="A235" s="466">
        <v>70</v>
      </c>
      <c r="B235" s="467" t="s">
        <v>324</v>
      </c>
      <c r="C235" s="468" t="s">
        <v>325</v>
      </c>
      <c r="D235" s="472" t="s">
        <v>326</v>
      </c>
      <c r="E235" s="479">
        <v>4.13</v>
      </c>
      <c r="F235" s="470"/>
      <c r="G235" s="471">
        <f>ROUND(E235*F235,2)</f>
        <v>0</v>
      </c>
      <c r="H235" s="471"/>
      <c r="I235" s="471">
        <f>ROUND(E235*H235,2)</f>
        <v>0</v>
      </c>
      <c r="J235" s="471"/>
      <c r="K235" s="471">
        <f>ROUND(E235*J235,2)</f>
        <v>0</v>
      </c>
      <c r="L235" s="471">
        <v>21</v>
      </c>
      <c r="M235" s="471">
        <f>G235*(1+L235/100)</f>
        <v>0</v>
      </c>
      <c r="N235" s="472">
        <v>0</v>
      </c>
      <c r="O235" s="472">
        <f>ROUND(E235*N235,5)</f>
        <v>0</v>
      </c>
      <c r="P235" s="472">
        <v>0</v>
      </c>
      <c r="Q235" s="472">
        <f>ROUND(E235*P235,5)</f>
        <v>0</v>
      </c>
      <c r="R235" s="472"/>
      <c r="S235" s="472"/>
      <c r="T235" s="473">
        <v>0</v>
      </c>
      <c r="U235" s="472">
        <f>ROUND(E235*T235,2)</f>
        <v>0</v>
      </c>
      <c r="V235" s="474"/>
      <c r="W235" s="474"/>
      <c r="X235" s="474"/>
      <c r="Y235" s="474"/>
      <c r="Z235" s="474"/>
      <c r="AA235" s="474"/>
      <c r="AB235" s="474"/>
      <c r="AC235" s="474"/>
      <c r="AD235" s="474"/>
      <c r="AE235" s="474" t="s">
        <v>123</v>
      </c>
      <c r="AF235" s="474"/>
      <c r="AG235" s="474"/>
      <c r="AH235" s="474"/>
      <c r="AI235" s="474"/>
      <c r="AJ235" s="474"/>
      <c r="AK235" s="474"/>
      <c r="AL235" s="474"/>
      <c r="AM235" s="474"/>
      <c r="AN235" s="474"/>
      <c r="AO235" s="474"/>
      <c r="AP235" s="474"/>
      <c r="AQ235" s="474"/>
      <c r="AR235" s="474"/>
      <c r="AS235" s="474"/>
      <c r="AT235" s="474"/>
      <c r="AU235" s="474"/>
      <c r="AV235" s="474"/>
      <c r="AW235" s="474"/>
      <c r="AX235" s="474"/>
      <c r="AY235" s="474"/>
      <c r="AZ235" s="474"/>
      <c r="BA235" s="474"/>
      <c r="BB235" s="474"/>
      <c r="BC235" s="474"/>
      <c r="BD235" s="474"/>
      <c r="BE235" s="474"/>
      <c r="BF235" s="474"/>
      <c r="BG235" s="474"/>
      <c r="BH235" s="474"/>
    </row>
    <row r="236" spans="1:60" s="475" customFormat="1" outlineLevel="1">
      <c r="A236" s="466">
        <v>71</v>
      </c>
      <c r="B236" s="467" t="s">
        <v>327</v>
      </c>
      <c r="C236" s="468" t="s">
        <v>328</v>
      </c>
      <c r="D236" s="472" t="s">
        <v>166</v>
      </c>
      <c r="E236" s="479">
        <v>4.13</v>
      </c>
      <c r="F236" s="470"/>
      <c r="G236" s="471">
        <f>ROUND(E236*F236,2)</f>
        <v>0</v>
      </c>
      <c r="H236" s="471"/>
      <c r="I236" s="471">
        <f>ROUND(E236*H236,2)</f>
        <v>0</v>
      </c>
      <c r="J236" s="471"/>
      <c r="K236" s="471">
        <f>ROUND(E236*J236,2)</f>
        <v>0</v>
      </c>
      <c r="L236" s="471">
        <v>21</v>
      </c>
      <c r="M236" s="471">
        <f>G236*(1+L236/100)</f>
        <v>0</v>
      </c>
      <c r="N236" s="472">
        <v>0</v>
      </c>
      <c r="O236" s="472">
        <f>ROUND(E236*N236,5)</f>
        <v>0</v>
      </c>
      <c r="P236" s="472">
        <v>0</v>
      </c>
      <c r="Q236" s="472">
        <f>ROUND(E236*P236,5)</f>
        <v>0</v>
      </c>
      <c r="R236" s="472"/>
      <c r="S236" s="472"/>
      <c r="T236" s="473">
        <v>2.4700000000000002</v>
      </c>
      <c r="U236" s="472">
        <f>ROUND(E236*T236,2)</f>
        <v>10.199999999999999</v>
      </c>
      <c r="V236" s="474"/>
      <c r="W236" s="474"/>
      <c r="X236" s="474"/>
      <c r="Y236" s="474"/>
      <c r="Z236" s="474"/>
      <c r="AA236" s="474"/>
      <c r="AB236" s="474"/>
      <c r="AC236" s="474"/>
      <c r="AD236" s="474"/>
      <c r="AE236" s="474" t="s">
        <v>178</v>
      </c>
      <c r="AF236" s="474"/>
      <c r="AG236" s="474"/>
      <c r="AH236" s="474"/>
      <c r="AI236" s="474"/>
      <c r="AJ236" s="474"/>
      <c r="AK236" s="474"/>
      <c r="AL236" s="474"/>
      <c r="AM236" s="474"/>
      <c r="AN236" s="474"/>
      <c r="AO236" s="474"/>
      <c r="AP236" s="474"/>
      <c r="AQ236" s="474"/>
      <c r="AR236" s="474"/>
      <c r="AS236" s="474"/>
      <c r="AT236" s="474"/>
      <c r="AU236" s="474"/>
      <c r="AV236" s="474"/>
      <c r="AW236" s="474"/>
      <c r="AX236" s="474"/>
      <c r="AY236" s="474"/>
      <c r="AZ236" s="474"/>
      <c r="BA236" s="474"/>
      <c r="BB236" s="474"/>
      <c r="BC236" s="474"/>
      <c r="BD236" s="474"/>
      <c r="BE236" s="474"/>
      <c r="BF236" s="474"/>
      <c r="BG236" s="474"/>
      <c r="BH236" s="474"/>
    </row>
    <row r="237" spans="1:60">
      <c r="A237" s="111" t="s">
        <v>119</v>
      </c>
      <c r="B237" s="114" t="s">
        <v>92</v>
      </c>
      <c r="C237" s="125" t="s">
        <v>26</v>
      </c>
      <c r="D237" s="118"/>
      <c r="E237" s="482"/>
      <c r="F237" s="122"/>
      <c r="G237" s="122">
        <f>SUMIF(AE238:AE238,"&lt;&gt;NOR",G238:G238)</f>
        <v>0</v>
      </c>
      <c r="H237" s="122"/>
      <c r="I237" s="122">
        <f>SUM(I238:I238)</f>
        <v>0</v>
      </c>
      <c r="J237" s="122"/>
      <c r="K237" s="122">
        <f>SUM(K238:K238)</f>
        <v>0</v>
      </c>
      <c r="L237" s="122"/>
      <c r="M237" s="122">
        <f>SUM(M238:M238)</f>
        <v>0</v>
      </c>
      <c r="N237" s="118"/>
      <c r="O237" s="118">
        <f>SUM(O238:O238)</f>
        <v>0</v>
      </c>
      <c r="P237" s="118"/>
      <c r="Q237" s="118">
        <f>SUM(Q238:Q238)</f>
        <v>0</v>
      </c>
      <c r="R237" s="118"/>
      <c r="S237" s="118"/>
      <c r="T237" s="119"/>
      <c r="U237" s="118">
        <f>SUM(U238:U238)</f>
        <v>0</v>
      </c>
      <c r="AE237" t="s">
        <v>120</v>
      </c>
    </row>
    <row r="238" spans="1:60" s="475" customFormat="1" outlineLevel="1">
      <c r="A238" s="495">
        <v>72</v>
      </c>
      <c r="B238" s="496" t="s">
        <v>329</v>
      </c>
      <c r="C238" s="497" t="s">
        <v>330</v>
      </c>
      <c r="D238" s="498" t="s">
        <v>331</v>
      </c>
      <c r="E238" s="499">
        <v>1</v>
      </c>
      <c r="F238" s="470"/>
      <c r="G238" s="500">
        <f>ROUND(E238*F238,2)</f>
        <v>0</v>
      </c>
      <c r="H238" s="500"/>
      <c r="I238" s="500">
        <f>ROUND(E238*H238,2)</f>
        <v>0</v>
      </c>
      <c r="J238" s="500"/>
      <c r="K238" s="500">
        <f>ROUND(E238*J238,2)</f>
        <v>0</v>
      </c>
      <c r="L238" s="500">
        <v>21</v>
      </c>
      <c r="M238" s="500">
        <f>G238*(1+L238/100)</f>
        <v>0</v>
      </c>
      <c r="N238" s="498">
        <v>0</v>
      </c>
      <c r="O238" s="498">
        <f>ROUND(E238*N238,5)</f>
        <v>0</v>
      </c>
      <c r="P238" s="498">
        <v>0</v>
      </c>
      <c r="Q238" s="498">
        <f>ROUND(E238*P238,5)</f>
        <v>0</v>
      </c>
      <c r="R238" s="498"/>
      <c r="S238" s="498"/>
      <c r="T238" s="501">
        <v>0</v>
      </c>
      <c r="U238" s="498">
        <f>ROUND(E238*T238,2)</f>
        <v>0</v>
      </c>
      <c r="V238" s="474"/>
      <c r="W238" s="474"/>
      <c r="X238" s="474"/>
      <c r="Y238" s="474"/>
      <c r="Z238" s="474"/>
      <c r="AA238" s="474"/>
      <c r="AB238" s="474"/>
      <c r="AC238" s="474"/>
      <c r="AD238" s="474"/>
      <c r="AE238" s="474" t="s">
        <v>123</v>
      </c>
      <c r="AF238" s="474"/>
      <c r="AG238" s="474"/>
      <c r="AH238" s="474"/>
      <c r="AI238" s="474"/>
      <c r="AJ238" s="474"/>
      <c r="AK238" s="474"/>
      <c r="AL238" s="474"/>
      <c r="AM238" s="474"/>
      <c r="AN238" s="474"/>
      <c r="AO238" s="474"/>
      <c r="AP238" s="474"/>
      <c r="AQ238" s="474"/>
      <c r="AR238" s="474"/>
      <c r="AS238" s="474"/>
      <c r="AT238" s="474"/>
      <c r="AU238" s="474"/>
      <c r="AV238" s="474"/>
      <c r="AW238" s="474"/>
      <c r="AX238" s="474"/>
      <c r="AY238" s="474"/>
      <c r="AZ238" s="474"/>
      <c r="BA238" s="474"/>
      <c r="BB238" s="474"/>
      <c r="BC238" s="474"/>
      <c r="BD238" s="474"/>
      <c r="BE238" s="474"/>
      <c r="BF238" s="474"/>
      <c r="BG238" s="474"/>
      <c r="BH238" s="474"/>
    </row>
    <row r="239" spans="1:60">
      <c r="A239" s="276"/>
      <c r="B239" s="7" t="s">
        <v>332</v>
      </c>
      <c r="C239" s="128" t="s">
        <v>332</v>
      </c>
      <c r="D239" s="276"/>
      <c r="E239" s="484"/>
      <c r="F239" s="276"/>
      <c r="G239" s="276"/>
      <c r="H239" s="276"/>
      <c r="I239" s="276"/>
      <c r="J239" s="276"/>
      <c r="K239" s="276"/>
      <c r="L239" s="276"/>
      <c r="M239" s="276"/>
      <c r="N239" s="276"/>
      <c r="O239" s="276"/>
      <c r="P239" s="276"/>
      <c r="Q239" s="276"/>
      <c r="R239" s="276"/>
      <c r="S239" s="276"/>
      <c r="T239" s="276"/>
      <c r="U239" s="276"/>
      <c r="AC239">
        <v>12</v>
      </c>
      <c r="AD239">
        <v>21</v>
      </c>
    </row>
    <row r="240" spans="1:60">
      <c r="A240" s="309"/>
      <c r="B240" s="427" t="s">
        <v>28</v>
      </c>
      <c r="C240" s="428" t="s">
        <v>332</v>
      </c>
      <c r="D240" s="429"/>
      <c r="E240" s="485"/>
      <c r="F240" s="429"/>
      <c r="G240" s="310">
        <f>G8+G16+G50+G61+G74+G97+G99+G118+G120+G123+G137+G139+G143+G146+G153+G158+G162+G175+G198+G205+G207+G237</f>
        <v>0</v>
      </c>
      <c r="H240" s="276"/>
      <c r="I240" s="276"/>
      <c r="J240" s="276"/>
      <c r="K240" s="276"/>
      <c r="L240" s="276"/>
      <c r="M240" s="276"/>
      <c r="N240" s="276"/>
      <c r="O240" s="276"/>
      <c r="P240" s="276"/>
      <c r="Q240" s="276"/>
      <c r="R240" s="276"/>
      <c r="S240" s="276"/>
      <c r="T240" s="276"/>
      <c r="U240" s="276"/>
      <c r="AC240">
        <f>SUMIF(L7:L238,AC239,G7:G238)</f>
        <v>0</v>
      </c>
      <c r="AD240">
        <f>SUMIF(L7:L238,AD239,G7:G238)</f>
        <v>0</v>
      </c>
      <c r="AE240" t="s">
        <v>333</v>
      </c>
    </row>
    <row r="241" spans="1:31">
      <c r="A241" s="276"/>
      <c r="B241" s="7" t="s">
        <v>332</v>
      </c>
      <c r="C241" s="128" t="s">
        <v>332</v>
      </c>
      <c r="D241" s="276"/>
      <c r="E241" s="484"/>
      <c r="F241" s="276"/>
      <c r="G241" s="276"/>
      <c r="H241" s="276"/>
      <c r="I241" s="276"/>
      <c r="J241" s="276"/>
      <c r="K241" s="276"/>
      <c r="L241" s="276"/>
      <c r="M241" s="276"/>
      <c r="N241" s="276"/>
      <c r="O241" s="276"/>
      <c r="P241" s="276"/>
      <c r="Q241" s="276"/>
      <c r="R241" s="276"/>
      <c r="S241" s="276"/>
      <c r="T241" s="276"/>
      <c r="U241" s="276"/>
    </row>
    <row r="242" spans="1:31">
      <c r="A242" s="276"/>
      <c r="B242" s="7" t="s">
        <v>332</v>
      </c>
      <c r="C242" s="128" t="s">
        <v>332</v>
      </c>
      <c r="D242" s="276"/>
      <c r="E242" s="484"/>
      <c r="F242" s="276"/>
      <c r="G242" s="276"/>
      <c r="H242" s="276"/>
      <c r="I242" s="276"/>
      <c r="J242" s="276"/>
      <c r="K242" s="276"/>
      <c r="L242" s="276"/>
      <c r="M242" s="276"/>
      <c r="N242" s="276"/>
      <c r="O242" s="276"/>
      <c r="P242" s="276"/>
      <c r="Q242" s="276"/>
      <c r="R242" s="276"/>
      <c r="S242" s="276"/>
      <c r="T242" s="276"/>
      <c r="U242" s="276"/>
    </row>
    <row r="243" spans="1:31">
      <c r="A243" s="430" t="s">
        <v>334</v>
      </c>
      <c r="B243" s="430"/>
      <c r="C243" s="431"/>
      <c r="D243" s="276"/>
      <c r="E243" s="484"/>
      <c r="F243" s="276"/>
      <c r="G243" s="276"/>
      <c r="H243" s="276"/>
      <c r="I243" s="276"/>
      <c r="J243" s="276"/>
      <c r="K243" s="276"/>
      <c r="L243" s="276"/>
      <c r="M243" s="276"/>
      <c r="N243" s="276"/>
      <c r="O243" s="276"/>
      <c r="P243" s="276"/>
      <c r="Q243" s="276"/>
      <c r="R243" s="276"/>
      <c r="S243" s="276"/>
      <c r="T243" s="276"/>
      <c r="U243" s="276"/>
    </row>
    <row r="244" spans="1:31">
      <c r="A244" s="432"/>
      <c r="B244" s="433"/>
      <c r="C244" s="434"/>
      <c r="D244" s="433"/>
      <c r="E244" s="433"/>
      <c r="F244" s="433"/>
      <c r="G244" s="435"/>
      <c r="H244" s="276"/>
      <c r="I244" s="276"/>
      <c r="J244" s="276"/>
      <c r="K244" s="276"/>
      <c r="L244" s="276"/>
      <c r="M244" s="276"/>
      <c r="N244" s="276"/>
      <c r="O244" s="276"/>
      <c r="P244" s="276"/>
      <c r="Q244" s="276"/>
      <c r="R244" s="276"/>
      <c r="S244" s="276"/>
      <c r="T244" s="276"/>
      <c r="U244" s="276"/>
      <c r="AE244" t="s">
        <v>335</v>
      </c>
    </row>
    <row r="245" spans="1:31">
      <c r="A245" s="436"/>
      <c r="B245" s="437"/>
      <c r="C245" s="438"/>
      <c r="D245" s="437"/>
      <c r="E245" s="437"/>
      <c r="F245" s="437"/>
      <c r="G245" s="439"/>
      <c r="H245" s="276"/>
      <c r="I245" s="276"/>
      <c r="J245" s="276"/>
      <c r="K245" s="276"/>
      <c r="L245" s="276"/>
      <c r="M245" s="276"/>
      <c r="N245" s="276"/>
      <c r="O245" s="276"/>
      <c r="P245" s="276"/>
      <c r="Q245" s="276"/>
      <c r="R245" s="276"/>
      <c r="S245" s="276"/>
      <c r="T245" s="276"/>
      <c r="U245" s="276"/>
    </row>
    <row r="246" spans="1:31">
      <c r="A246" s="436"/>
      <c r="B246" s="437"/>
      <c r="C246" s="438"/>
      <c r="D246" s="437"/>
      <c r="E246" s="437"/>
      <c r="F246" s="437"/>
      <c r="G246" s="439"/>
      <c r="H246" s="276"/>
      <c r="I246" s="276"/>
      <c r="J246" s="276"/>
      <c r="K246" s="276"/>
      <c r="L246" s="276"/>
      <c r="M246" s="276"/>
      <c r="N246" s="276"/>
      <c r="O246" s="276"/>
      <c r="P246" s="276"/>
      <c r="Q246" s="276"/>
      <c r="R246" s="276"/>
      <c r="S246" s="276"/>
      <c r="T246" s="276"/>
      <c r="U246" s="276"/>
    </row>
    <row r="247" spans="1:31">
      <c r="A247" s="436"/>
      <c r="B247" s="437"/>
      <c r="C247" s="438"/>
      <c r="D247" s="437"/>
      <c r="E247" s="437"/>
      <c r="F247" s="437"/>
      <c r="G247" s="439"/>
      <c r="H247" s="276"/>
      <c r="I247" s="276"/>
      <c r="J247" s="276"/>
      <c r="K247" s="276"/>
      <c r="L247" s="276"/>
      <c r="M247" s="276"/>
      <c r="N247" s="276"/>
      <c r="O247" s="276"/>
      <c r="P247" s="276"/>
      <c r="Q247" s="276"/>
      <c r="R247" s="276"/>
      <c r="S247" s="276"/>
      <c r="T247" s="276"/>
      <c r="U247" s="276"/>
    </row>
    <row r="248" spans="1:31">
      <c r="A248" s="440"/>
      <c r="B248" s="441"/>
      <c r="C248" s="442"/>
      <c r="D248" s="441"/>
      <c r="E248" s="441"/>
      <c r="F248" s="441"/>
      <c r="G248" s="443"/>
      <c r="H248" s="276"/>
      <c r="I248" s="276"/>
      <c r="J248" s="276"/>
      <c r="K248" s="276"/>
      <c r="L248" s="276"/>
      <c r="M248" s="276"/>
      <c r="N248" s="276"/>
      <c r="O248" s="276"/>
      <c r="P248" s="276"/>
      <c r="Q248" s="276"/>
      <c r="R248" s="276"/>
      <c r="S248" s="276"/>
      <c r="T248" s="276"/>
      <c r="U248" s="276"/>
    </row>
    <row r="249" spans="1:31">
      <c r="A249" s="276"/>
      <c r="B249" s="7" t="s">
        <v>332</v>
      </c>
      <c r="C249" s="128" t="s">
        <v>332</v>
      </c>
      <c r="D249" s="276"/>
      <c r="E249" s="484"/>
      <c r="F249" s="276"/>
      <c r="G249" s="276"/>
      <c r="H249" s="276"/>
      <c r="I249" s="276"/>
      <c r="J249" s="276"/>
      <c r="K249" s="276"/>
      <c r="L249" s="276"/>
      <c r="M249" s="276"/>
      <c r="N249" s="276"/>
      <c r="O249" s="276"/>
      <c r="P249" s="276"/>
      <c r="Q249" s="276"/>
      <c r="R249" s="276"/>
      <c r="S249" s="276"/>
      <c r="T249" s="276"/>
      <c r="U249" s="276"/>
    </row>
    <row r="250" spans="1:31">
      <c r="C250" s="129"/>
      <c r="AE250" t="s">
        <v>336</v>
      </c>
    </row>
  </sheetData>
  <mergeCells count="17">
    <mergeCell ref="C184:G184"/>
    <mergeCell ref="C190:G190"/>
    <mergeCell ref="C233:G233"/>
    <mergeCell ref="A243:C243"/>
    <mergeCell ref="A244:G248"/>
    <mergeCell ref="C155:G155"/>
    <mergeCell ref="C156:G156"/>
    <mergeCell ref="C157:G157"/>
    <mergeCell ref="C160:G160"/>
    <mergeCell ref="C161:G161"/>
    <mergeCell ref="C169:G169"/>
    <mergeCell ref="A1:G1"/>
    <mergeCell ref="C2:G2"/>
    <mergeCell ref="C3:G3"/>
    <mergeCell ref="C4:G4"/>
    <mergeCell ref="C68:G68"/>
    <mergeCell ref="C131:G131"/>
  </mergeCells>
  <conditionalFormatting sqref="F9">
    <cfRule type="cellIs" dxfId="161" priority="149" stopIfTrue="1" operator="notEqual">
      <formula>0</formula>
    </cfRule>
    <cfRule type="cellIs" dxfId="160" priority="150" stopIfTrue="1" operator="notEqual">
      <formula>0</formula>
    </cfRule>
  </conditionalFormatting>
  <conditionalFormatting sqref="F10">
    <cfRule type="cellIs" dxfId="159" priority="147" stopIfTrue="1" operator="notEqual">
      <formula>0</formula>
    </cfRule>
    <cfRule type="cellIs" dxfId="158" priority="148" stopIfTrue="1" operator="notEqual">
      <formula>0</formula>
    </cfRule>
  </conditionalFormatting>
  <conditionalFormatting sqref="F12">
    <cfRule type="cellIs" dxfId="157" priority="145" stopIfTrue="1" operator="notEqual">
      <formula>0</formula>
    </cfRule>
    <cfRule type="cellIs" dxfId="156" priority="146" stopIfTrue="1" operator="notEqual">
      <formula>0</formula>
    </cfRule>
  </conditionalFormatting>
  <conditionalFormatting sqref="F13">
    <cfRule type="cellIs" dxfId="155" priority="143" stopIfTrue="1" operator="notEqual">
      <formula>0</formula>
    </cfRule>
    <cfRule type="cellIs" dxfId="154" priority="144" stopIfTrue="1" operator="notEqual">
      <formula>0</formula>
    </cfRule>
  </conditionalFormatting>
  <conditionalFormatting sqref="F14">
    <cfRule type="cellIs" dxfId="153" priority="141" stopIfTrue="1" operator="notEqual">
      <formula>0</formula>
    </cfRule>
    <cfRule type="cellIs" dxfId="152" priority="142" stopIfTrue="1" operator="notEqual">
      <formula>0</formula>
    </cfRule>
  </conditionalFormatting>
  <conditionalFormatting sqref="F17">
    <cfRule type="cellIs" dxfId="151" priority="139" stopIfTrue="1" operator="notEqual">
      <formula>0</formula>
    </cfRule>
    <cfRule type="cellIs" dxfId="150" priority="140" stopIfTrue="1" operator="notEqual">
      <formula>0</formula>
    </cfRule>
  </conditionalFormatting>
  <conditionalFormatting sqref="F23">
    <cfRule type="cellIs" dxfId="149" priority="137" stopIfTrue="1" operator="notEqual">
      <formula>0</formula>
    </cfRule>
    <cfRule type="cellIs" dxfId="148" priority="138" stopIfTrue="1" operator="notEqual">
      <formula>0</formula>
    </cfRule>
  </conditionalFormatting>
  <conditionalFormatting sqref="F31">
    <cfRule type="cellIs" dxfId="147" priority="135" stopIfTrue="1" operator="notEqual">
      <formula>0</formula>
    </cfRule>
    <cfRule type="cellIs" dxfId="146" priority="136" stopIfTrue="1" operator="notEqual">
      <formula>0</formula>
    </cfRule>
  </conditionalFormatting>
  <conditionalFormatting sqref="F32">
    <cfRule type="cellIs" dxfId="145" priority="133" stopIfTrue="1" operator="notEqual">
      <formula>0</formula>
    </cfRule>
    <cfRule type="cellIs" dxfId="144" priority="134" stopIfTrue="1" operator="notEqual">
      <formula>0</formula>
    </cfRule>
  </conditionalFormatting>
  <conditionalFormatting sqref="F38">
    <cfRule type="cellIs" dxfId="143" priority="131" stopIfTrue="1" operator="notEqual">
      <formula>0</formula>
    </cfRule>
    <cfRule type="cellIs" dxfId="142" priority="132" stopIfTrue="1" operator="notEqual">
      <formula>0</formula>
    </cfRule>
  </conditionalFormatting>
  <conditionalFormatting sqref="F41">
    <cfRule type="cellIs" dxfId="141" priority="129" stopIfTrue="1" operator="notEqual">
      <formula>0</formula>
    </cfRule>
    <cfRule type="cellIs" dxfId="140" priority="130" stopIfTrue="1" operator="notEqual">
      <formula>0</formula>
    </cfRule>
  </conditionalFormatting>
  <conditionalFormatting sqref="F42">
    <cfRule type="cellIs" dxfId="139" priority="127" stopIfTrue="1" operator="notEqual">
      <formula>0</formula>
    </cfRule>
    <cfRule type="cellIs" dxfId="138" priority="128" stopIfTrue="1" operator="notEqual">
      <formula>0</formula>
    </cfRule>
  </conditionalFormatting>
  <conditionalFormatting sqref="F45">
    <cfRule type="cellIs" dxfId="137" priority="125" stopIfTrue="1" operator="notEqual">
      <formula>0</formula>
    </cfRule>
    <cfRule type="cellIs" dxfId="136" priority="126" stopIfTrue="1" operator="notEqual">
      <formula>0</formula>
    </cfRule>
  </conditionalFormatting>
  <conditionalFormatting sqref="F47">
    <cfRule type="cellIs" dxfId="135" priority="123" stopIfTrue="1" operator="notEqual">
      <formula>0</formula>
    </cfRule>
    <cfRule type="cellIs" dxfId="134" priority="124" stopIfTrue="1" operator="notEqual">
      <formula>0</formula>
    </cfRule>
  </conditionalFormatting>
  <conditionalFormatting sqref="F48">
    <cfRule type="cellIs" dxfId="133" priority="121" stopIfTrue="1" operator="notEqual">
      <formula>0</formula>
    </cfRule>
    <cfRule type="cellIs" dxfId="132" priority="122" stopIfTrue="1" operator="notEqual">
      <formula>0</formula>
    </cfRule>
  </conditionalFormatting>
  <conditionalFormatting sqref="F51">
    <cfRule type="cellIs" dxfId="131" priority="119" stopIfTrue="1" operator="notEqual">
      <formula>0</formula>
    </cfRule>
    <cfRule type="cellIs" dxfId="130" priority="120" stopIfTrue="1" operator="notEqual">
      <formula>0</formula>
    </cfRule>
  </conditionalFormatting>
  <conditionalFormatting sqref="F56">
    <cfRule type="cellIs" dxfId="129" priority="117" stopIfTrue="1" operator="notEqual">
      <formula>0</formula>
    </cfRule>
    <cfRule type="cellIs" dxfId="128" priority="118" stopIfTrue="1" operator="notEqual">
      <formula>0</formula>
    </cfRule>
  </conditionalFormatting>
  <conditionalFormatting sqref="F62">
    <cfRule type="cellIs" dxfId="127" priority="115" stopIfTrue="1" operator="notEqual">
      <formula>0</formula>
    </cfRule>
    <cfRule type="cellIs" dxfId="126" priority="116" stopIfTrue="1" operator="notEqual">
      <formula>0</formula>
    </cfRule>
  </conditionalFormatting>
  <conditionalFormatting sqref="F67">
    <cfRule type="cellIs" dxfId="125" priority="113" stopIfTrue="1" operator="notEqual">
      <formula>0</formula>
    </cfRule>
    <cfRule type="cellIs" dxfId="124" priority="114" stopIfTrue="1" operator="notEqual">
      <formula>0</formula>
    </cfRule>
  </conditionalFormatting>
  <conditionalFormatting sqref="F73">
    <cfRule type="cellIs" dxfId="123" priority="111" stopIfTrue="1" operator="notEqual">
      <formula>0</formula>
    </cfRule>
    <cfRule type="cellIs" dxfId="122" priority="112" stopIfTrue="1" operator="notEqual">
      <formula>0</formula>
    </cfRule>
  </conditionalFormatting>
  <conditionalFormatting sqref="F75">
    <cfRule type="cellIs" dxfId="121" priority="109" stopIfTrue="1" operator="notEqual">
      <formula>0</formula>
    </cfRule>
    <cfRule type="cellIs" dxfId="120" priority="110" stopIfTrue="1" operator="notEqual">
      <formula>0</formula>
    </cfRule>
  </conditionalFormatting>
  <conditionalFormatting sqref="F80">
    <cfRule type="cellIs" dxfId="119" priority="107" stopIfTrue="1" operator="notEqual">
      <formula>0</formula>
    </cfRule>
    <cfRule type="cellIs" dxfId="118" priority="108" stopIfTrue="1" operator="notEqual">
      <formula>0</formula>
    </cfRule>
  </conditionalFormatting>
  <conditionalFormatting sqref="F81">
    <cfRule type="cellIs" dxfId="117" priority="105" stopIfTrue="1" operator="notEqual">
      <formula>0</formula>
    </cfRule>
    <cfRule type="cellIs" dxfId="116" priority="106" stopIfTrue="1" operator="notEqual">
      <formula>0</formula>
    </cfRule>
  </conditionalFormatting>
  <conditionalFormatting sqref="F86">
    <cfRule type="cellIs" dxfId="115" priority="103" stopIfTrue="1" operator="notEqual">
      <formula>0</formula>
    </cfRule>
    <cfRule type="cellIs" dxfId="114" priority="104" stopIfTrue="1" operator="notEqual">
      <formula>0</formula>
    </cfRule>
  </conditionalFormatting>
  <conditionalFormatting sqref="F91">
    <cfRule type="cellIs" dxfId="113" priority="101" stopIfTrue="1" operator="notEqual">
      <formula>0</formula>
    </cfRule>
    <cfRule type="cellIs" dxfId="112" priority="102" stopIfTrue="1" operator="notEqual">
      <formula>0</formula>
    </cfRule>
  </conditionalFormatting>
  <conditionalFormatting sqref="F98">
    <cfRule type="cellIs" dxfId="111" priority="99" stopIfTrue="1" operator="notEqual">
      <formula>0</formula>
    </cfRule>
    <cfRule type="cellIs" dxfId="110" priority="100" stopIfTrue="1" operator="notEqual">
      <formula>0</formula>
    </cfRule>
  </conditionalFormatting>
  <conditionalFormatting sqref="F98">
    <cfRule type="cellIs" dxfId="109" priority="97" stopIfTrue="1" operator="notEqual">
      <formula>0</formula>
    </cfRule>
    <cfRule type="cellIs" dxfId="108" priority="98" stopIfTrue="1" operator="notEqual">
      <formula>0</formula>
    </cfRule>
  </conditionalFormatting>
  <conditionalFormatting sqref="F100">
    <cfRule type="cellIs" dxfId="107" priority="95" stopIfTrue="1" operator="notEqual">
      <formula>0</formula>
    </cfRule>
    <cfRule type="cellIs" dxfId="106" priority="96" stopIfTrue="1" operator="notEqual">
      <formula>0</formula>
    </cfRule>
  </conditionalFormatting>
  <conditionalFormatting sqref="F106">
    <cfRule type="cellIs" dxfId="105" priority="93" stopIfTrue="1" operator="notEqual">
      <formula>0</formula>
    </cfRule>
    <cfRule type="cellIs" dxfId="104" priority="94" stopIfTrue="1" operator="notEqual">
      <formula>0</formula>
    </cfRule>
  </conditionalFormatting>
  <conditionalFormatting sqref="F117">
    <cfRule type="cellIs" dxfId="103" priority="91" stopIfTrue="1" operator="notEqual">
      <formula>0</formula>
    </cfRule>
    <cfRule type="cellIs" dxfId="102" priority="92" stopIfTrue="1" operator="notEqual">
      <formula>0</formula>
    </cfRule>
  </conditionalFormatting>
  <conditionalFormatting sqref="F112">
    <cfRule type="cellIs" dxfId="101" priority="89" stopIfTrue="1" operator="notEqual">
      <formula>0</formula>
    </cfRule>
    <cfRule type="cellIs" dxfId="100" priority="90" stopIfTrue="1" operator="notEqual">
      <formula>0</formula>
    </cfRule>
  </conditionalFormatting>
  <conditionalFormatting sqref="F119">
    <cfRule type="cellIs" dxfId="99" priority="87" stopIfTrue="1" operator="notEqual">
      <formula>0</formula>
    </cfRule>
    <cfRule type="cellIs" dxfId="98" priority="88" stopIfTrue="1" operator="notEqual">
      <formula>0</formula>
    </cfRule>
  </conditionalFormatting>
  <conditionalFormatting sqref="F121">
    <cfRule type="cellIs" dxfId="97" priority="85" stopIfTrue="1" operator="notEqual">
      <formula>0</formula>
    </cfRule>
    <cfRule type="cellIs" dxfId="96" priority="86" stopIfTrue="1" operator="notEqual">
      <formula>0</formula>
    </cfRule>
  </conditionalFormatting>
  <conditionalFormatting sqref="F124">
    <cfRule type="cellIs" dxfId="95" priority="83" stopIfTrue="1" operator="notEqual">
      <formula>0</formula>
    </cfRule>
    <cfRule type="cellIs" dxfId="94" priority="84" stopIfTrue="1" operator="notEqual">
      <formula>0</formula>
    </cfRule>
  </conditionalFormatting>
  <conditionalFormatting sqref="F125">
    <cfRule type="cellIs" dxfId="93" priority="81" stopIfTrue="1" operator="notEqual">
      <formula>0</formula>
    </cfRule>
    <cfRule type="cellIs" dxfId="92" priority="82" stopIfTrue="1" operator="notEqual">
      <formula>0</formula>
    </cfRule>
  </conditionalFormatting>
  <conditionalFormatting sqref="F130">
    <cfRule type="cellIs" dxfId="91" priority="79" stopIfTrue="1" operator="notEqual">
      <formula>0</formula>
    </cfRule>
    <cfRule type="cellIs" dxfId="90" priority="80" stopIfTrue="1" operator="notEqual">
      <formula>0</formula>
    </cfRule>
  </conditionalFormatting>
  <conditionalFormatting sqref="F136">
    <cfRule type="cellIs" dxfId="89" priority="77" stopIfTrue="1" operator="notEqual">
      <formula>0</formula>
    </cfRule>
    <cfRule type="cellIs" dxfId="88" priority="78" stopIfTrue="1" operator="notEqual">
      <formula>0</formula>
    </cfRule>
  </conditionalFormatting>
  <conditionalFormatting sqref="F138">
    <cfRule type="cellIs" dxfId="87" priority="75" stopIfTrue="1" operator="notEqual">
      <formula>0</formula>
    </cfRule>
    <cfRule type="cellIs" dxfId="86" priority="76" stopIfTrue="1" operator="notEqual">
      <formula>0</formula>
    </cfRule>
  </conditionalFormatting>
  <conditionalFormatting sqref="F140">
    <cfRule type="cellIs" dxfId="85" priority="73" stopIfTrue="1" operator="notEqual">
      <formula>0</formula>
    </cfRule>
    <cfRule type="cellIs" dxfId="84" priority="74" stopIfTrue="1" operator="notEqual">
      <formula>0</formula>
    </cfRule>
  </conditionalFormatting>
  <conditionalFormatting sqref="F141">
    <cfRule type="cellIs" dxfId="83" priority="71" stopIfTrue="1" operator="notEqual">
      <formula>0</formula>
    </cfRule>
    <cfRule type="cellIs" dxfId="82" priority="72" stopIfTrue="1" operator="notEqual">
      <formula>0</formula>
    </cfRule>
  </conditionalFormatting>
  <conditionalFormatting sqref="F142">
    <cfRule type="cellIs" dxfId="81" priority="69" stopIfTrue="1" operator="notEqual">
      <formula>0</formula>
    </cfRule>
    <cfRule type="cellIs" dxfId="80" priority="70" stopIfTrue="1" operator="notEqual">
      <formula>0</formula>
    </cfRule>
  </conditionalFormatting>
  <conditionalFormatting sqref="F144">
    <cfRule type="cellIs" dxfId="79" priority="67" stopIfTrue="1" operator="notEqual">
      <formula>0</formula>
    </cfRule>
    <cfRule type="cellIs" dxfId="78" priority="68" stopIfTrue="1" operator="notEqual">
      <formula>0</formula>
    </cfRule>
  </conditionalFormatting>
  <conditionalFormatting sqref="F145">
    <cfRule type="cellIs" dxfId="77" priority="65" stopIfTrue="1" operator="notEqual">
      <formula>0</formula>
    </cfRule>
    <cfRule type="cellIs" dxfId="76" priority="66" stopIfTrue="1" operator="notEqual">
      <formula>0</formula>
    </cfRule>
  </conditionalFormatting>
  <conditionalFormatting sqref="F144">
    <cfRule type="cellIs" dxfId="75" priority="63" stopIfTrue="1" operator="notEqual">
      <formula>0</formula>
    </cfRule>
    <cfRule type="cellIs" dxfId="74" priority="64" stopIfTrue="1" operator="notEqual">
      <formula>0</formula>
    </cfRule>
  </conditionalFormatting>
  <conditionalFormatting sqref="F145">
    <cfRule type="cellIs" dxfId="73" priority="61" stopIfTrue="1" operator="notEqual">
      <formula>0</formula>
    </cfRule>
    <cfRule type="cellIs" dxfId="72" priority="62" stopIfTrue="1" operator="notEqual">
      <formula>0</formula>
    </cfRule>
  </conditionalFormatting>
  <conditionalFormatting sqref="F147">
    <cfRule type="cellIs" dxfId="71" priority="59" stopIfTrue="1" operator="notEqual">
      <formula>0</formula>
    </cfRule>
    <cfRule type="cellIs" dxfId="70" priority="60" stopIfTrue="1" operator="notEqual">
      <formula>0</formula>
    </cfRule>
  </conditionalFormatting>
  <conditionalFormatting sqref="F148">
    <cfRule type="cellIs" dxfId="69" priority="57" stopIfTrue="1" operator="notEqual">
      <formula>0</formula>
    </cfRule>
    <cfRule type="cellIs" dxfId="68" priority="58" stopIfTrue="1" operator="notEqual">
      <formula>0</formula>
    </cfRule>
  </conditionalFormatting>
  <conditionalFormatting sqref="F149">
    <cfRule type="cellIs" dxfId="67" priority="55" stopIfTrue="1" operator="notEqual">
      <formula>0</formula>
    </cfRule>
    <cfRule type="cellIs" dxfId="66" priority="56" stopIfTrue="1" operator="notEqual">
      <formula>0</formula>
    </cfRule>
  </conditionalFormatting>
  <conditionalFormatting sqref="F150">
    <cfRule type="cellIs" dxfId="65" priority="53" stopIfTrue="1" operator="notEqual">
      <formula>0</formula>
    </cfRule>
    <cfRule type="cellIs" dxfId="64" priority="54" stopIfTrue="1" operator="notEqual">
      <formula>0</formula>
    </cfRule>
  </conditionalFormatting>
  <conditionalFormatting sqref="F151">
    <cfRule type="cellIs" dxfId="63" priority="51" stopIfTrue="1" operator="notEqual">
      <formula>0</formula>
    </cfRule>
    <cfRule type="cellIs" dxfId="62" priority="52" stopIfTrue="1" operator="notEqual">
      <formula>0</formula>
    </cfRule>
  </conditionalFormatting>
  <conditionalFormatting sqref="F152">
    <cfRule type="cellIs" dxfId="61" priority="49" stopIfTrue="1" operator="notEqual">
      <formula>0</formula>
    </cfRule>
    <cfRule type="cellIs" dxfId="60" priority="50" stopIfTrue="1" operator="notEqual">
      <formula>0</formula>
    </cfRule>
  </conditionalFormatting>
  <conditionalFormatting sqref="F154">
    <cfRule type="cellIs" dxfId="59" priority="47" stopIfTrue="1" operator="notEqual">
      <formula>0</formula>
    </cfRule>
    <cfRule type="cellIs" dxfId="58" priority="48" stopIfTrue="1" operator="notEqual">
      <formula>0</formula>
    </cfRule>
  </conditionalFormatting>
  <conditionalFormatting sqref="F159">
    <cfRule type="cellIs" dxfId="57" priority="45" stopIfTrue="1" operator="notEqual">
      <formula>0</formula>
    </cfRule>
    <cfRule type="cellIs" dxfId="56" priority="46" stopIfTrue="1" operator="notEqual">
      <formula>0</formula>
    </cfRule>
  </conditionalFormatting>
  <conditionalFormatting sqref="F163">
    <cfRule type="cellIs" dxfId="55" priority="43" stopIfTrue="1" operator="notEqual">
      <formula>0</formula>
    </cfRule>
    <cfRule type="cellIs" dxfId="54" priority="44" stopIfTrue="1" operator="notEqual">
      <formula>0</formula>
    </cfRule>
  </conditionalFormatting>
  <conditionalFormatting sqref="F168">
    <cfRule type="cellIs" dxfId="53" priority="41" stopIfTrue="1" operator="notEqual">
      <formula>0</formula>
    </cfRule>
    <cfRule type="cellIs" dxfId="52" priority="42" stopIfTrue="1" operator="notEqual">
      <formula>0</formula>
    </cfRule>
  </conditionalFormatting>
  <conditionalFormatting sqref="F174">
    <cfRule type="cellIs" dxfId="51" priority="39" stopIfTrue="1" operator="notEqual">
      <formula>0</formula>
    </cfRule>
    <cfRule type="cellIs" dxfId="50" priority="40" stopIfTrue="1" operator="notEqual">
      <formula>0</formula>
    </cfRule>
  </conditionalFormatting>
  <conditionalFormatting sqref="F176">
    <cfRule type="cellIs" dxfId="49" priority="37" stopIfTrue="1" operator="notEqual">
      <formula>0</formula>
    </cfRule>
    <cfRule type="cellIs" dxfId="48" priority="38" stopIfTrue="1" operator="notEqual">
      <formula>0</formula>
    </cfRule>
  </conditionalFormatting>
  <conditionalFormatting sqref="F181">
    <cfRule type="cellIs" dxfId="47" priority="35" stopIfTrue="1" operator="notEqual">
      <formula>0</formula>
    </cfRule>
    <cfRule type="cellIs" dxfId="46" priority="36" stopIfTrue="1" operator="notEqual">
      <formula>0</formula>
    </cfRule>
  </conditionalFormatting>
  <conditionalFormatting sqref="F183">
    <cfRule type="cellIs" dxfId="45" priority="33" stopIfTrue="1" operator="notEqual">
      <formula>0</formula>
    </cfRule>
    <cfRule type="cellIs" dxfId="44" priority="34" stopIfTrue="1" operator="notEqual">
      <formula>0</formula>
    </cfRule>
  </conditionalFormatting>
  <conditionalFormatting sqref="F189">
    <cfRule type="cellIs" dxfId="43" priority="31" stopIfTrue="1" operator="notEqual">
      <formula>0</formula>
    </cfRule>
    <cfRule type="cellIs" dxfId="42" priority="32" stopIfTrue="1" operator="notEqual">
      <formula>0</formula>
    </cfRule>
  </conditionalFormatting>
  <conditionalFormatting sqref="F197">
    <cfRule type="cellIs" dxfId="41" priority="29" stopIfTrue="1" operator="notEqual">
      <formula>0</formula>
    </cfRule>
    <cfRule type="cellIs" dxfId="40" priority="30" stopIfTrue="1" operator="notEqual">
      <formula>0</formula>
    </cfRule>
  </conditionalFormatting>
  <conditionalFormatting sqref="F199">
    <cfRule type="cellIs" dxfId="39" priority="27" stopIfTrue="1" operator="notEqual">
      <formula>0</formula>
    </cfRule>
    <cfRule type="cellIs" dxfId="38" priority="28" stopIfTrue="1" operator="notEqual">
      <formula>0</formula>
    </cfRule>
  </conditionalFormatting>
  <conditionalFormatting sqref="F206">
    <cfRule type="cellIs" dxfId="37" priority="25" stopIfTrue="1" operator="notEqual">
      <formula>0</formula>
    </cfRule>
    <cfRule type="cellIs" dxfId="36" priority="26" stopIfTrue="1" operator="notEqual">
      <formula>0</formula>
    </cfRule>
  </conditionalFormatting>
  <conditionalFormatting sqref="F208">
    <cfRule type="cellIs" dxfId="35" priority="23" stopIfTrue="1" operator="notEqual">
      <formula>0</formula>
    </cfRule>
    <cfRule type="cellIs" dxfId="34" priority="24" stopIfTrue="1" operator="notEqual">
      <formula>0</formula>
    </cfRule>
  </conditionalFormatting>
  <conditionalFormatting sqref="F213">
    <cfRule type="cellIs" dxfId="33" priority="21" stopIfTrue="1" operator="notEqual">
      <formula>0</formula>
    </cfRule>
    <cfRule type="cellIs" dxfId="32" priority="22" stopIfTrue="1" operator="notEqual">
      <formula>0</formula>
    </cfRule>
  </conditionalFormatting>
  <conditionalFormatting sqref="F219">
    <cfRule type="cellIs" dxfId="31" priority="19" stopIfTrue="1" operator="notEqual">
      <formula>0</formula>
    </cfRule>
    <cfRule type="cellIs" dxfId="30" priority="20" stopIfTrue="1" operator="notEqual">
      <formula>0</formula>
    </cfRule>
  </conditionalFormatting>
  <conditionalFormatting sqref="F220">
    <cfRule type="cellIs" dxfId="29" priority="17" stopIfTrue="1" operator="notEqual">
      <formula>0</formula>
    </cfRule>
    <cfRule type="cellIs" dxfId="28" priority="18" stopIfTrue="1" operator="notEqual">
      <formula>0</formula>
    </cfRule>
  </conditionalFormatting>
  <conditionalFormatting sqref="F225">
    <cfRule type="cellIs" dxfId="27" priority="15" stopIfTrue="1" operator="notEqual">
      <formula>0</formula>
    </cfRule>
    <cfRule type="cellIs" dxfId="26" priority="16" stopIfTrue="1" operator="notEqual">
      <formula>0</formula>
    </cfRule>
  </conditionalFormatting>
  <conditionalFormatting sqref="F227">
    <cfRule type="cellIs" dxfId="25" priority="13" stopIfTrue="1" operator="notEqual">
      <formula>0</formula>
    </cfRule>
    <cfRule type="cellIs" dxfId="24" priority="14" stopIfTrue="1" operator="notEqual">
      <formula>0</formula>
    </cfRule>
  </conditionalFormatting>
  <conditionalFormatting sqref="F229">
    <cfRule type="cellIs" dxfId="23" priority="11" stopIfTrue="1" operator="notEqual">
      <formula>0</formula>
    </cfRule>
    <cfRule type="cellIs" dxfId="22" priority="12" stopIfTrue="1" operator="notEqual">
      <formula>0</formula>
    </cfRule>
  </conditionalFormatting>
  <conditionalFormatting sqref="F230">
    <cfRule type="cellIs" dxfId="21" priority="9" stopIfTrue="1" operator="notEqual">
      <formula>0</formula>
    </cfRule>
    <cfRule type="cellIs" dxfId="20" priority="10" stopIfTrue="1" operator="notEqual">
      <formula>0</formula>
    </cfRule>
  </conditionalFormatting>
  <conditionalFormatting sqref="F232">
    <cfRule type="cellIs" dxfId="19" priority="7" stopIfTrue="1" operator="notEqual">
      <formula>0</formula>
    </cfRule>
    <cfRule type="cellIs" dxfId="18" priority="8" stopIfTrue="1" operator="notEqual">
      <formula>0</formula>
    </cfRule>
  </conditionalFormatting>
  <conditionalFormatting sqref="F235">
    <cfRule type="cellIs" dxfId="17" priority="5" stopIfTrue="1" operator="notEqual">
      <formula>0</formula>
    </cfRule>
    <cfRule type="cellIs" dxfId="16" priority="6" stopIfTrue="1" operator="notEqual">
      <formula>0</formula>
    </cfRule>
  </conditionalFormatting>
  <conditionalFormatting sqref="F236">
    <cfRule type="cellIs" dxfId="15" priority="3" stopIfTrue="1" operator="notEqual">
      <formula>0</formula>
    </cfRule>
    <cfRule type="cellIs" dxfId="14" priority="4" stopIfTrue="1" operator="notEqual">
      <formula>0</formula>
    </cfRule>
  </conditionalFormatting>
  <conditionalFormatting sqref="F238">
    <cfRule type="cellIs" dxfId="13" priority="1" stopIfTrue="1" operator="notEqual">
      <formula>0</formula>
    </cfRule>
    <cfRule type="cellIs" dxfId="12" priority="2" stopIfTrue="1" operator="notEqual">
      <formula>0</formula>
    </cfRule>
  </conditionalFormatting>
  <pageMargins left="0.39370078740157483" right="0.19685039370078741" top="0.78740157480314965" bottom="0.78740157480314965" header="0.31496062992125984" footer="0.31496062992125984"/>
  <pageSetup paperSize="9" orientation="portrait" r:id="rId1"/>
  <headerFooter>
    <oddFooter>&amp;RStránka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351" t="s">
        <v>6</v>
      </c>
      <c r="B1" s="351"/>
      <c r="C1" s="352"/>
      <c r="D1" s="351"/>
      <c r="E1" s="351"/>
      <c r="F1" s="351"/>
      <c r="G1" s="351"/>
    </row>
    <row r="2" spans="1:7" ht="24.9" customHeight="1">
      <c r="A2" s="68" t="s">
        <v>40</v>
      </c>
      <c r="B2" s="67"/>
      <c r="C2" s="353"/>
      <c r="D2" s="353"/>
      <c r="E2" s="353"/>
      <c r="F2" s="353"/>
      <c r="G2" s="354"/>
    </row>
    <row r="3" spans="1:7" ht="24.9" hidden="1" customHeight="1">
      <c r="A3" s="68" t="s">
        <v>7</v>
      </c>
      <c r="B3" s="67"/>
      <c r="C3" s="353"/>
      <c r="D3" s="353"/>
      <c r="E3" s="353"/>
      <c r="F3" s="353"/>
      <c r="G3" s="354"/>
    </row>
    <row r="4" spans="1:7" ht="24.9" hidden="1" customHeight="1">
      <c r="A4" s="68" t="s">
        <v>8</v>
      </c>
      <c r="B4" s="67"/>
      <c r="C4" s="353"/>
      <c r="D4" s="353"/>
      <c r="E4" s="353"/>
      <c r="F4" s="353"/>
      <c r="G4" s="35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showGridLines="0" workbookViewId="0">
      <selection activeCell="G15" sqref="G15"/>
    </sheetView>
  </sheetViews>
  <sheetFormatPr defaultColWidth="8.109375" defaultRowHeight="12" customHeight="1"/>
  <cols>
    <col min="1" max="1" width="5.44140625" style="404" customWidth="1"/>
    <col min="2" max="2" width="6.77734375" style="405" customWidth="1"/>
    <col min="3" max="3" width="12" style="405" customWidth="1"/>
    <col min="4" max="4" width="36.44140625" style="405" customWidth="1"/>
    <col min="5" max="5" width="4.21875" style="405" customWidth="1"/>
    <col min="6" max="6" width="8.6640625" style="406" customWidth="1"/>
    <col min="7" max="7" width="10.33203125" style="407" customWidth="1"/>
    <col min="8" max="8" width="16.44140625" style="407" customWidth="1"/>
    <col min="9" max="16384" width="8.109375" style="408"/>
  </cols>
  <sheetData>
    <row r="1" spans="1:8" s="362" customFormat="1" ht="27.75" customHeight="1">
      <c r="A1" s="361" t="s">
        <v>338</v>
      </c>
      <c r="B1" s="361"/>
      <c r="C1" s="361"/>
      <c r="D1" s="361"/>
      <c r="E1" s="361"/>
      <c r="F1" s="361"/>
      <c r="G1" s="361"/>
      <c r="H1" s="361"/>
    </row>
    <row r="2" spans="1:8" s="362" customFormat="1" ht="12.75" customHeight="1">
      <c r="A2" s="363" t="s">
        <v>339</v>
      </c>
      <c r="B2" s="363"/>
      <c r="C2" s="363"/>
      <c r="D2" s="363"/>
      <c r="E2" s="363"/>
      <c r="F2" s="363"/>
      <c r="G2" s="363"/>
      <c r="H2" s="363"/>
    </row>
    <row r="3" spans="1:8" s="362" customFormat="1" ht="12.75" customHeight="1">
      <c r="A3" s="363" t="s">
        <v>340</v>
      </c>
      <c r="B3" s="363"/>
      <c r="C3" s="363"/>
      <c r="D3" s="363"/>
      <c r="E3" s="363"/>
      <c r="F3" s="363"/>
      <c r="G3" s="363"/>
      <c r="H3" s="363"/>
    </row>
    <row r="4" spans="1:8" s="362" customFormat="1" ht="13.5" customHeight="1">
      <c r="A4" s="364"/>
      <c r="B4" s="363"/>
      <c r="C4" s="364"/>
      <c r="D4" s="363"/>
      <c r="E4" s="363"/>
      <c r="F4" s="363"/>
      <c r="G4" s="363"/>
      <c r="H4" s="363"/>
    </row>
    <row r="5" spans="1:8" s="362" customFormat="1" ht="6.75" customHeight="1">
      <c r="A5" s="365"/>
      <c r="B5" s="366"/>
      <c r="C5" s="367"/>
      <c r="D5" s="366"/>
      <c r="E5" s="366"/>
      <c r="F5" s="368"/>
      <c r="G5" s="369"/>
      <c r="H5" s="369"/>
    </row>
    <row r="6" spans="1:8" s="362" customFormat="1" ht="12.75" customHeight="1">
      <c r="A6" s="370" t="s">
        <v>341</v>
      </c>
      <c r="B6" s="370"/>
      <c r="C6" s="370"/>
      <c r="D6" s="370"/>
      <c r="E6" s="370"/>
      <c r="F6" s="370"/>
      <c r="G6" s="370"/>
      <c r="H6" s="370"/>
    </row>
    <row r="7" spans="1:8" s="362" customFormat="1" ht="13.5" customHeight="1">
      <c r="A7" s="370" t="s">
        <v>342</v>
      </c>
      <c r="B7" s="370"/>
      <c r="C7" s="370"/>
      <c r="D7" s="370"/>
      <c r="E7" s="370"/>
      <c r="F7" s="370"/>
      <c r="G7" s="370" t="s">
        <v>343</v>
      </c>
      <c r="H7" s="370"/>
    </row>
    <row r="8" spans="1:8" s="362" customFormat="1" ht="13.5" customHeight="1">
      <c r="A8" s="370" t="s">
        <v>344</v>
      </c>
      <c r="B8" s="371"/>
      <c r="C8" s="371"/>
      <c r="D8" s="371"/>
      <c r="E8" s="371"/>
      <c r="F8" s="372"/>
      <c r="G8" s="370" t="s">
        <v>345</v>
      </c>
      <c r="H8" s="373"/>
    </row>
    <row r="9" spans="1:8" s="362" customFormat="1" ht="6" customHeight="1" thickBot="1">
      <c r="A9" s="374"/>
      <c r="B9" s="374"/>
      <c r="C9" s="374"/>
      <c r="D9" s="374"/>
      <c r="E9" s="374"/>
      <c r="F9" s="374"/>
      <c r="G9" s="374"/>
      <c r="H9" s="374"/>
    </row>
    <row r="10" spans="1:8" s="362" customFormat="1" ht="25.5" customHeight="1" thickBot="1">
      <c r="A10" s="375" t="s">
        <v>346</v>
      </c>
      <c r="B10" s="375" t="s">
        <v>347</v>
      </c>
      <c r="C10" s="375" t="s">
        <v>348</v>
      </c>
      <c r="D10" s="375" t="s">
        <v>349</v>
      </c>
      <c r="E10" s="375" t="s">
        <v>104</v>
      </c>
      <c r="F10" s="375" t="s">
        <v>350</v>
      </c>
      <c r="G10" s="375" t="s">
        <v>351</v>
      </c>
      <c r="H10" s="375" t="s">
        <v>1</v>
      </c>
    </row>
    <row r="11" spans="1:8" s="362" customFormat="1" ht="12.75" hidden="1" customHeight="1">
      <c r="A11" s="375" t="s">
        <v>56</v>
      </c>
      <c r="B11" s="375" t="s">
        <v>58</v>
      </c>
      <c r="C11" s="375" t="s">
        <v>60</v>
      </c>
      <c r="D11" s="375" t="s">
        <v>352</v>
      </c>
      <c r="E11" s="375" t="s">
        <v>353</v>
      </c>
      <c r="F11" s="375" t="s">
        <v>354</v>
      </c>
      <c r="G11" s="375" t="s">
        <v>355</v>
      </c>
      <c r="H11" s="375" t="s">
        <v>68</v>
      </c>
    </row>
    <row r="12" spans="1:8" s="362" customFormat="1" ht="4.5" customHeight="1">
      <c r="A12" s="374"/>
      <c r="B12" s="374"/>
      <c r="C12" s="374"/>
      <c r="D12" s="374"/>
      <c r="E12" s="374"/>
      <c r="F12" s="374"/>
      <c r="G12" s="374"/>
      <c r="H12" s="374"/>
    </row>
    <row r="13" spans="1:8" s="362" customFormat="1" ht="30.75" customHeight="1">
      <c r="A13" s="376"/>
      <c r="B13" s="377"/>
      <c r="C13" s="377" t="s">
        <v>24</v>
      </c>
      <c r="D13" s="377" t="s">
        <v>356</v>
      </c>
      <c r="E13" s="377"/>
      <c r="F13" s="378"/>
      <c r="G13" s="379"/>
      <c r="H13" s="379">
        <f>H14</f>
        <v>0</v>
      </c>
    </row>
    <row r="14" spans="1:8" s="362" customFormat="1" ht="28.5" customHeight="1">
      <c r="A14" s="380"/>
      <c r="B14" s="381"/>
      <c r="C14" s="381" t="s">
        <v>357</v>
      </c>
      <c r="D14" s="381" t="s">
        <v>358</v>
      </c>
      <c r="E14" s="381"/>
      <c r="F14" s="382"/>
      <c r="G14" s="383"/>
      <c r="H14" s="383">
        <f>SUM(H15:H24)</f>
        <v>0</v>
      </c>
    </row>
    <row r="15" spans="1:8" s="362" customFormat="1" ht="24" customHeight="1">
      <c r="A15" s="384">
        <v>52</v>
      </c>
      <c r="B15" s="385">
        <v>725</v>
      </c>
      <c r="C15" s="385">
        <v>725112023</v>
      </c>
      <c r="D15" s="385" t="s">
        <v>909</v>
      </c>
      <c r="E15" s="385" t="s">
        <v>360</v>
      </c>
      <c r="F15" s="386">
        <v>1</v>
      </c>
      <c r="G15" s="387"/>
      <c r="H15" s="388">
        <f>F15*G15</f>
        <v>0</v>
      </c>
    </row>
    <row r="16" spans="1:8" s="362" customFormat="1" ht="12" customHeight="1">
      <c r="A16" s="389"/>
      <c r="B16" s="390"/>
      <c r="C16" s="390"/>
      <c r="D16" s="390" t="s">
        <v>361</v>
      </c>
      <c r="E16" s="390"/>
      <c r="F16" s="391"/>
      <c r="G16" s="392"/>
      <c r="H16" s="392"/>
    </row>
    <row r="17" spans="1:8" s="362" customFormat="1" ht="12" customHeight="1">
      <c r="A17" s="389"/>
      <c r="B17" s="390"/>
      <c r="C17" s="390"/>
      <c r="D17" s="390" t="s">
        <v>362</v>
      </c>
      <c r="E17" s="390"/>
      <c r="F17" s="391"/>
      <c r="G17" s="392"/>
      <c r="H17" s="392"/>
    </row>
    <row r="18" spans="1:8" s="398" customFormat="1" ht="34.200000000000003" customHeight="1">
      <c r="A18" s="393">
        <v>53</v>
      </c>
      <c r="B18" s="394">
        <v>726</v>
      </c>
      <c r="C18" s="395" t="s">
        <v>910</v>
      </c>
      <c r="D18" s="394" t="s">
        <v>911</v>
      </c>
      <c r="E18" s="394" t="s">
        <v>245</v>
      </c>
      <c r="F18" s="396">
        <v>1</v>
      </c>
      <c r="G18" s="387"/>
      <c r="H18" s="397">
        <f t="shared" ref="H18:H21" si="0">F18*G18</f>
        <v>0</v>
      </c>
    </row>
    <row r="19" spans="1:8" s="362" customFormat="1" ht="24" customHeight="1">
      <c r="A19" s="384">
        <v>55</v>
      </c>
      <c r="B19" s="385">
        <v>725</v>
      </c>
      <c r="C19" s="385" t="s">
        <v>363</v>
      </c>
      <c r="D19" s="385" t="s">
        <v>364</v>
      </c>
      <c r="E19" s="385" t="s">
        <v>360</v>
      </c>
      <c r="F19" s="386">
        <v>1</v>
      </c>
      <c r="G19" s="387"/>
      <c r="H19" s="388">
        <f t="shared" si="0"/>
        <v>0</v>
      </c>
    </row>
    <row r="20" spans="1:8" s="362" customFormat="1" ht="24" customHeight="1">
      <c r="A20" s="384">
        <v>57</v>
      </c>
      <c r="B20" s="385" t="s">
        <v>359</v>
      </c>
      <c r="C20" s="385" t="s">
        <v>365</v>
      </c>
      <c r="D20" s="385" t="s">
        <v>366</v>
      </c>
      <c r="E20" s="385" t="s">
        <v>225</v>
      </c>
      <c r="F20" s="386">
        <v>3</v>
      </c>
      <c r="G20" s="387"/>
      <c r="H20" s="388">
        <f t="shared" si="0"/>
        <v>0</v>
      </c>
    </row>
    <row r="21" spans="1:8" s="362" customFormat="1" ht="24" customHeight="1">
      <c r="A21" s="384">
        <v>58</v>
      </c>
      <c r="B21" s="385">
        <v>725</v>
      </c>
      <c r="C21" s="385" t="s">
        <v>367</v>
      </c>
      <c r="D21" s="385" t="s">
        <v>368</v>
      </c>
      <c r="E21" s="385" t="s">
        <v>360</v>
      </c>
      <c r="F21" s="386">
        <v>1</v>
      </c>
      <c r="G21" s="387"/>
      <c r="H21" s="388">
        <f t="shared" si="0"/>
        <v>0</v>
      </c>
    </row>
    <row r="22" spans="1:8" s="362" customFormat="1" ht="21" customHeight="1">
      <c r="A22" s="389"/>
      <c r="B22" s="390"/>
      <c r="C22" s="390"/>
      <c r="D22" s="390" t="s">
        <v>369</v>
      </c>
      <c r="E22" s="390"/>
      <c r="F22" s="391"/>
      <c r="G22" s="392"/>
      <c r="H22" s="392"/>
    </row>
    <row r="23" spans="1:8" s="362" customFormat="1" ht="13.5" customHeight="1">
      <c r="A23" s="384">
        <v>59</v>
      </c>
      <c r="B23" s="385" t="s">
        <v>359</v>
      </c>
      <c r="C23" s="385" t="s">
        <v>370</v>
      </c>
      <c r="D23" s="385" t="s">
        <v>371</v>
      </c>
      <c r="E23" s="385" t="s">
        <v>225</v>
      </c>
      <c r="F23" s="386">
        <v>1</v>
      </c>
      <c r="G23" s="387"/>
      <c r="H23" s="399">
        <f t="shared" ref="H23:H24" si="1">F23*G23</f>
        <v>0</v>
      </c>
    </row>
    <row r="24" spans="1:8" s="362" customFormat="1" ht="24" customHeight="1">
      <c r="A24" s="384">
        <v>62</v>
      </c>
      <c r="B24" s="385">
        <v>725</v>
      </c>
      <c r="C24" s="385" t="s">
        <v>372</v>
      </c>
      <c r="D24" s="385" t="s">
        <v>373</v>
      </c>
      <c r="E24" s="385" t="s">
        <v>166</v>
      </c>
      <c r="F24" s="386">
        <v>0.02</v>
      </c>
      <c r="G24" s="387"/>
      <c r="H24" s="399">
        <f t="shared" si="1"/>
        <v>0</v>
      </c>
    </row>
    <row r="25" spans="1:8" s="362" customFormat="1" ht="30.75" customHeight="1">
      <c r="A25" s="400"/>
      <c r="B25" s="401"/>
      <c r="C25" s="401"/>
      <c r="D25" s="401" t="s">
        <v>374</v>
      </c>
      <c r="E25" s="401"/>
      <c r="F25" s="402"/>
      <c r="G25" s="403"/>
      <c r="H25" s="403">
        <f>H13</f>
        <v>0</v>
      </c>
    </row>
  </sheetData>
  <mergeCells count="1">
    <mergeCell ref="A1:H1"/>
  </mergeCells>
  <conditionalFormatting sqref="G15">
    <cfRule type="cellIs" dxfId="176" priority="14" stopIfTrue="1" operator="notEqual">
      <formula>0</formula>
    </cfRule>
    <cfRule type="cellIs" dxfId="175" priority="15" stopIfTrue="1" operator="notEqual">
      <formula>0</formula>
    </cfRule>
  </conditionalFormatting>
  <conditionalFormatting sqref="G19">
    <cfRule type="cellIs" dxfId="174" priority="13" stopIfTrue="1" operator="notEqual">
      <formula>0</formula>
    </cfRule>
  </conditionalFormatting>
  <conditionalFormatting sqref="G20">
    <cfRule type="cellIs" dxfId="173" priority="12" stopIfTrue="1" operator="notEqual">
      <formula>0</formula>
    </cfRule>
  </conditionalFormatting>
  <conditionalFormatting sqref="G21">
    <cfRule type="cellIs" dxfId="172" priority="11" stopIfTrue="1" operator="notEqual">
      <formula>0</formula>
    </cfRule>
  </conditionalFormatting>
  <conditionalFormatting sqref="H23">
    <cfRule type="cellIs" dxfId="171" priority="10" stopIfTrue="1" operator="notEqual">
      <formula>0</formula>
    </cfRule>
  </conditionalFormatting>
  <conditionalFormatting sqref="H24">
    <cfRule type="cellIs" dxfId="170" priority="9" stopIfTrue="1" operator="notEqual">
      <formula>0</formula>
    </cfRule>
  </conditionalFormatting>
  <conditionalFormatting sqref="G19">
    <cfRule type="cellIs" dxfId="169" priority="7" stopIfTrue="1" operator="notEqual">
      <formula>0</formula>
    </cfRule>
    <cfRule type="cellIs" dxfId="168" priority="8" stopIfTrue="1" operator="notEqual">
      <formula>0</formula>
    </cfRule>
  </conditionalFormatting>
  <conditionalFormatting sqref="G21">
    <cfRule type="cellIs" dxfId="167" priority="6" stopIfTrue="1" operator="notEqual">
      <formula>0</formula>
    </cfRule>
  </conditionalFormatting>
  <conditionalFormatting sqref="G23">
    <cfRule type="cellIs" dxfId="166" priority="5" stopIfTrue="1" operator="notEqual">
      <formula>0</formula>
    </cfRule>
  </conditionalFormatting>
  <conditionalFormatting sqref="G24">
    <cfRule type="cellIs" dxfId="165" priority="4" stopIfTrue="1" operator="notEqual">
      <formula>0</formula>
    </cfRule>
  </conditionalFormatting>
  <conditionalFormatting sqref="G18">
    <cfRule type="cellIs" dxfId="164" priority="3" stopIfTrue="1" operator="notEqual">
      <formula>0</formula>
    </cfRule>
  </conditionalFormatting>
  <conditionalFormatting sqref="G18">
    <cfRule type="cellIs" dxfId="163" priority="1" stopIfTrue="1" operator="notEqual">
      <formula>0</formula>
    </cfRule>
    <cfRule type="cellIs" dxfId="162" priority="2" stopIfTrue="1" operator="notEqual">
      <formula>0</formula>
    </cfRule>
  </conditionalFormatting>
  <pageMargins left="0.39370079040527345" right="0.39370079040527345" top="0.7874015808105469" bottom="0.7874015808105469" header="0" footer="0"/>
  <pageSetup paperSize="9" scale="93" fitToHeight="100" orientation="portrait" blackAndWhite="1" r:id="rId1"/>
  <headerFooter alignWithMargins="0">
    <oddFooter>&amp;C   Strana &amp;P 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49"/>
  <sheetViews>
    <sheetView showGridLines="0" topLeftCell="A11" workbookViewId="0">
      <selection activeCell="H229" sqref="H229"/>
    </sheetView>
  </sheetViews>
  <sheetFormatPr defaultRowHeight="10.199999999999999"/>
  <cols>
    <col min="1" max="1" width="6.44140625" style="132" customWidth="1"/>
    <col min="2" max="2" width="0.88671875" style="132" customWidth="1"/>
    <col min="3" max="3" width="3.21875" style="132" customWidth="1"/>
    <col min="4" max="4" width="3.33203125" style="132" customWidth="1"/>
    <col min="5" max="5" width="13.33203125" style="132" customWidth="1"/>
    <col min="6" max="6" width="39.5546875" style="132" customWidth="1"/>
    <col min="7" max="7" width="5.77734375" style="132" customWidth="1"/>
    <col min="8" max="8" width="10.88671875" style="257" customWidth="1"/>
    <col min="9" max="9" width="12.33203125" style="132" customWidth="1"/>
    <col min="10" max="10" width="17.33203125" style="132" customWidth="1"/>
    <col min="11" max="11" width="17.33203125" style="132" hidden="1" customWidth="1"/>
    <col min="12" max="12" width="15.5546875" style="242" customWidth="1"/>
    <col min="13" max="13" width="8.44140625" style="132" hidden="1" customWidth="1"/>
    <col min="14" max="14" width="8.88671875" style="132"/>
    <col min="15" max="20" width="11" style="132" hidden="1" customWidth="1"/>
    <col min="21" max="21" width="12.6640625" style="132" hidden="1" customWidth="1"/>
    <col min="22" max="22" width="13.88671875" style="132" customWidth="1"/>
    <col min="23" max="23" width="12.6640625" style="132" customWidth="1"/>
    <col min="24" max="24" width="9.5546875" style="132" customWidth="1"/>
    <col min="25" max="25" width="11.6640625" style="132" customWidth="1"/>
    <col min="26" max="26" width="8.5546875" style="132" customWidth="1"/>
    <col min="27" max="27" width="11.6640625" style="132" customWidth="1"/>
    <col min="28" max="28" width="12.6640625" style="132" customWidth="1"/>
    <col min="29" max="29" width="8.5546875" style="132" customWidth="1"/>
    <col min="30" max="30" width="11.6640625" style="132" customWidth="1"/>
    <col min="31" max="31" width="12.6640625" style="132" customWidth="1"/>
    <col min="32" max="16384" width="8.88671875" style="132"/>
  </cols>
  <sheetData>
    <row r="1" spans="1:46">
      <c r="A1" s="131"/>
    </row>
    <row r="2" spans="1:46" ht="36.9" customHeight="1">
      <c r="L2" s="357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33" t="s">
        <v>375</v>
      </c>
    </row>
    <row r="3" spans="1:46" ht="6.9" customHeight="1">
      <c r="B3" s="134"/>
      <c r="C3" s="135"/>
      <c r="D3" s="135"/>
      <c r="E3" s="135"/>
      <c r="F3" s="135"/>
      <c r="G3" s="135"/>
      <c r="H3" s="258"/>
      <c r="I3" s="135"/>
      <c r="J3" s="135"/>
      <c r="K3" s="135"/>
      <c r="L3" s="243"/>
      <c r="AT3" s="133" t="s">
        <v>58</v>
      </c>
    </row>
    <row r="4" spans="1:46" ht="24.9" customHeight="1">
      <c r="B4" s="136"/>
      <c r="D4" s="137" t="s">
        <v>376</v>
      </c>
      <c r="L4" s="243"/>
      <c r="M4" s="138"/>
      <c r="AT4" s="133" t="s">
        <v>377</v>
      </c>
    </row>
    <row r="5" spans="1:46" ht="6.9" customHeight="1">
      <c r="B5" s="136"/>
      <c r="L5" s="243"/>
    </row>
    <row r="6" spans="1:46" s="143" customFormat="1" ht="12" customHeight="1">
      <c r="A6" s="139"/>
      <c r="B6" s="140"/>
      <c r="C6" s="139"/>
      <c r="D6" s="141" t="s">
        <v>378</v>
      </c>
      <c r="E6" s="139"/>
      <c r="F6" s="139"/>
      <c r="G6" s="139"/>
      <c r="H6" s="259"/>
      <c r="I6" s="139"/>
      <c r="J6" s="139"/>
      <c r="K6" s="139"/>
      <c r="L6" s="244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</row>
    <row r="7" spans="1:46" s="143" customFormat="1" ht="30" customHeight="1">
      <c r="A7" s="139"/>
      <c r="B7" s="140"/>
      <c r="C7" s="139"/>
      <c r="D7" s="139"/>
      <c r="E7" s="355" t="s">
        <v>379</v>
      </c>
      <c r="F7" s="356"/>
      <c r="G7" s="356"/>
      <c r="H7" s="356"/>
      <c r="I7" s="139"/>
      <c r="J7" s="139"/>
      <c r="K7" s="139"/>
      <c r="L7" s="244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</row>
    <row r="8" spans="1:46" s="143" customFormat="1">
      <c r="A8" s="139"/>
      <c r="B8" s="140"/>
      <c r="C8" s="139"/>
      <c r="D8" s="139"/>
      <c r="E8" s="139"/>
      <c r="F8" s="139"/>
      <c r="G8" s="139"/>
      <c r="H8" s="259"/>
      <c r="I8" s="139"/>
      <c r="J8" s="139"/>
      <c r="K8" s="139"/>
      <c r="L8" s="244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</row>
    <row r="9" spans="1:46" s="143" customFormat="1" ht="12" customHeight="1">
      <c r="A9" s="139"/>
      <c r="B9" s="140"/>
      <c r="C9" s="139"/>
      <c r="D9" s="141" t="s">
        <v>380</v>
      </c>
      <c r="E9" s="139"/>
      <c r="F9" s="144" t="s">
        <v>332</v>
      </c>
      <c r="G9" s="139"/>
      <c r="H9" s="259"/>
      <c r="I9" s="141" t="s">
        <v>381</v>
      </c>
      <c r="J9" s="144" t="s">
        <v>332</v>
      </c>
      <c r="K9" s="139"/>
      <c r="L9" s="244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</row>
    <row r="10" spans="1:46" s="143" customFormat="1" ht="12" customHeight="1">
      <c r="A10" s="139"/>
      <c r="B10" s="140"/>
      <c r="C10" s="139"/>
      <c r="D10" s="141" t="s">
        <v>382</v>
      </c>
      <c r="E10" s="139"/>
      <c r="F10" s="144" t="s">
        <v>383</v>
      </c>
      <c r="G10" s="139"/>
      <c r="H10" s="259"/>
      <c r="I10" s="141" t="s">
        <v>384</v>
      </c>
      <c r="J10" s="145">
        <f>'[2]Rekapitulace stavby'!AN8</f>
        <v>45626</v>
      </c>
      <c r="K10" s="139"/>
      <c r="L10" s="244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</row>
    <row r="11" spans="1:46" s="143" customFormat="1" ht="10.8" customHeight="1">
      <c r="A11" s="139"/>
      <c r="B11" s="140"/>
      <c r="C11" s="139"/>
      <c r="D11" s="139"/>
      <c r="E11" s="139"/>
      <c r="F11" s="139"/>
      <c r="G11" s="139"/>
      <c r="H11" s="259"/>
      <c r="I11" s="139"/>
      <c r="J11" s="139"/>
      <c r="K11" s="139"/>
      <c r="L11" s="244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</row>
    <row r="12" spans="1:46" s="143" customFormat="1" ht="12" customHeight="1">
      <c r="A12" s="139"/>
      <c r="B12" s="140"/>
      <c r="C12" s="139"/>
      <c r="D12" s="141" t="s">
        <v>385</v>
      </c>
      <c r="E12" s="139"/>
      <c r="F12" s="139"/>
      <c r="G12" s="139"/>
      <c r="H12" s="259"/>
      <c r="I12" s="141" t="s">
        <v>33</v>
      </c>
      <c r="J12" s="144" t="str">
        <f>IF('[2]Rekapitulace stavby'!AN10="","",'[2]Rekapitulace stavby'!AN10)</f>
        <v/>
      </c>
      <c r="K12" s="139"/>
      <c r="L12" s="244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</row>
    <row r="13" spans="1:46" s="143" customFormat="1" ht="18" customHeight="1">
      <c r="A13" s="139"/>
      <c r="B13" s="140"/>
      <c r="C13" s="139"/>
      <c r="D13" s="139"/>
      <c r="E13" s="144" t="str">
        <f>IF('[2]Rekapitulace stavby'!E11="","",'[2]Rekapitulace stavby'!E11)</f>
        <v xml:space="preserve"> </v>
      </c>
      <c r="F13" s="139"/>
      <c r="G13" s="139"/>
      <c r="H13" s="259"/>
      <c r="I13" s="141" t="s">
        <v>34</v>
      </c>
      <c r="J13" s="144" t="str">
        <f>IF('[2]Rekapitulace stavby'!AN11="","",'[2]Rekapitulace stavby'!AN11)</f>
        <v/>
      </c>
      <c r="K13" s="139"/>
      <c r="L13" s="244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</row>
    <row r="14" spans="1:46" s="143" customFormat="1" ht="6.9" customHeight="1">
      <c r="A14" s="139"/>
      <c r="B14" s="140"/>
      <c r="C14" s="139"/>
      <c r="D14" s="139"/>
      <c r="E14" s="139"/>
      <c r="F14" s="139"/>
      <c r="G14" s="139"/>
      <c r="H14" s="259"/>
      <c r="I14" s="139"/>
      <c r="J14" s="139"/>
      <c r="K14" s="139"/>
      <c r="L14" s="244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</row>
    <row r="15" spans="1:46" s="143" customFormat="1" ht="12" customHeight="1">
      <c r="A15" s="139"/>
      <c r="B15" s="140"/>
      <c r="C15" s="139"/>
      <c r="D15" s="141" t="s">
        <v>18</v>
      </c>
      <c r="E15" s="139"/>
      <c r="F15" s="139"/>
      <c r="G15" s="139"/>
      <c r="H15" s="259"/>
      <c r="I15" s="141" t="s">
        <v>33</v>
      </c>
      <c r="J15" s="144" t="str">
        <f>'[2]Rekapitulace stavby'!AN13</f>
        <v/>
      </c>
      <c r="K15" s="139"/>
      <c r="L15" s="244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</row>
    <row r="16" spans="1:46" s="143" customFormat="1" ht="18" customHeight="1">
      <c r="A16" s="139"/>
      <c r="B16" s="140"/>
      <c r="C16" s="139"/>
      <c r="D16" s="139"/>
      <c r="E16" s="359" t="str">
        <f>'[2]Rekapitulace stavby'!E14</f>
        <v xml:space="preserve"> </v>
      </c>
      <c r="F16" s="359"/>
      <c r="G16" s="359"/>
      <c r="H16" s="359"/>
      <c r="I16" s="141" t="s">
        <v>34</v>
      </c>
      <c r="J16" s="144" t="str">
        <f>'[2]Rekapitulace stavby'!AN14</f>
        <v/>
      </c>
      <c r="K16" s="139"/>
      <c r="L16" s="244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</row>
    <row r="17" spans="1:31" s="143" customFormat="1" ht="6.9" customHeight="1">
      <c r="A17" s="139"/>
      <c r="B17" s="140"/>
      <c r="C17" s="139"/>
      <c r="D17" s="139"/>
      <c r="E17" s="139"/>
      <c r="F17" s="139"/>
      <c r="G17" s="139"/>
      <c r="H17" s="259"/>
      <c r="I17" s="139"/>
      <c r="J17" s="139"/>
      <c r="K17" s="139"/>
      <c r="L17" s="244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</row>
    <row r="18" spans="1:31" s="143" customFormat="1" ht="12" customHeight="1">
      <c r="A18" s="139"/>
      <c r="B18" s="140"/>
      <c r="C18" s="139"/>
      <c r="D18" s="141" t="s">
        <v>19</v>
      </c>
      <c r="E18" s="139"/>
      <c r="F18" s="139"/>
      <c r="G18" s="139"/>
      <c r="H18" s="259"/>
      <c r="I18" s="141" t="s">
        <v>33</v>
      </c>
      <c r="J18" s="144" t="str">
        <f>IF('[2]Rekapitulace stavby'!AN16="","",'[2]Rekapitulace stavby'!AN16)</f>
        <v/>
      </c>
      <c r="K18" s="139"/>
      <c r="L18" s="244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</row>
    <row r="19" spans="1:31" s="143" customFormat="1" ht="18" customHeight="1">
      <c r="A19" s="139"/>
      <c r="B19" s="140"/>
      <c r="C19" s="139"/>
      <c r="D19" s="139"/>
      <c r="E19" s="144" t="str">
        <f>IF('[2]Rekapitulace stavby'!E17="","",'[2]Rekapitulace stavby'!E17)</f>
        <v xml:space="preserve"> </v>
      </c>
      <c r="F19" s="139"/>
      <c r="G19" s="139"/>
      <c r="H19" s="259"/>
      <c r="I19" s="141" t="s">
        <v>34</v>
      </c>
      <c r="J19" s="144" t="str">
        <f>IF('[2]Rekapitulace stavby'!AN17="","",'[2]Rekapitulace stavby'!AN17)</f>
        <v/>
      </c>
      <c r="K19" s="139"/>
      <c r="L19" s="244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</row>
    <row r="20" spans="1:31" s="143" customFormat="1" ht="6.9" customHeight="1">
      <c r="A20" s="139"/>
      <c r="B20" s="140"/>
      <c r="C20" s="139"/>
      <c r="D20" s="139"/>
      <c r="E20" s="139"/>
      <c r="F20" s="139"/>
      <c r="G20" s="139"/>
      <c r="H20" s="259"/>
      <c r="I20" s="139"/>
      <c r="J20" s="139"/>
      <c r="K20" s="139"/>
      <c r="L20" s="244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</row>
    <row r="21" spans="1:31" s="143" customFormat="1" ht="12" customHeight="1">
      <c r="A21" s="139"/>
      <c r="B21" s="140"/>
      <c r="C21" s="139"/>
      <c r="D21" s="141" t="s">
        <v>386</v>
      </c>
      <c r="E21" s="139"/>
      <c r="F21" s="139"/>
      <c r="G21" s="139"/>
      <c r="H21" s="259"/>
      <c r="I21" s="141" t="s">
        <v>33</v>
      </c>
      <c r="J21" s="144" t="str">
        <f>IF('[2]Rekapitulace stavby'!AN19="","",'[2]Rekapitulace stavby'!AN19)</f>
        <v/>
      </c>
      <c r="K21" s="139"/>
      <c r="L21" s="244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</row>
    <row r="22" spans="1:31" s="143" customFormat="1" ht="18" customHeight="1">
      <c r="A22" s="139"/>
      <c r="B22" s="140"/>
      <c r="C22" s="139"/>
      <c r="D22" s="139"/>
      <c r="E22" s="144" t="str">
        <f>IF('[2]Rekapitulace stavby'!E20="","",'[2]Rekapitulace stavby'!E20)</f>
        <v xml:space="preserve"> </v>
      </c>
      <c r="F22" s="139"/>
      <c r="G22" s="139"/>
      <c r="H22" s="259"/>
      <c r="I22" s="141" t="s">
        <v>34</v>
      </c>
      <c r="J22" s="144" t="str">
        <f>IF('[2]Rekapitulace stavby'!AN20="","",'[2]Rekapitulace stavby'!AN20)</f>
        <v/>
      </c>
      <c r="K22" s="139"/>
      <c r="L22" s="244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</row>
    <row r="23" spans="1:31" s="143" customFormat="1" ht="6.9" customHeight="1">
      <c r="A23" s="139"/>
      <c r="B23" s="140"/>
      <c r="C23" s="139"/>
      <c r="D23" s="139"/>
      <c r="E23" s="139"/>
      <c r="F23" s="139"/>
      <c r="G23" s="139"/>
      <c r="H23" s="259"/>
      <c r="I23" s="139"/>
      <c r="J23" s="139"/>
      <c r="K23" s="139"/>
      <c r="L23" s="244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</row>
    <row r="24" spans="1:31" s="143" customFormat="1" ht="12" customHeight="1">
      <c r="A24" s="139"/>
      <c r="B24" s="140"/>
      <c r="C24" s="139"/>
      <c r="D24" s="141" t="s">
        <v>387</v>
      </c>
      <c r="E24" s="139"/>
      <c r="F24" s="139"/>
      <c r="G24" s="139"/>
      <c r="H24" s="259"/>
      <c r="I24" s="139"/>
      <c r="J24" s="139"/>
      <c r="K24" s="139"/>
      <c r="L24" s="244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</row>
    <row r="25" spans="1:31" s="148" customFormat="1" ht="16.5" customHeight="1">
      <c r="A25" s="146"/>
      <c r="B25" s="147"/>
      <c r="C25" s="146"/>
      <c r="D25" s="146"/>
      <c r="E25" s="360" t="s">
        <v>332</v>
      </c>
      <c r="F25" s="360"/>
      <c r="G25" s="360"/>
      <c r="H25" s="360"/>
      <c r="I25" s="146"/>
      <c r="J25" s="146"/>
      <c r="K25" s="146"/>
      <c r="L25" s="245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</row>
    <row r="26" spans="1:31" s="143" customFormat="1" ht="6.9" customHeight="1">
      <c r="A26" s="139"/>
      <c r="B26" s="140"/>
      <c r="C26" s="139"/>
      <c r="D26" s="139"/>
      <c r="E26" s="139"/>
      <c r="F26" s="139"/>
      <c r="G26" s="139"/>
      <c r="H26" s="259"/>
      <c r="I26" s="139"/>
      <c r="J26" s="139"/>
      <c r="K26" s="139"/>
      <c r="L26" s="244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</row>
    <row r="27" spans="1:31" s="143" customFormat="1" ht="6.9" customHeight="1">
      <c r="A27" s="139"/>
      <c r="B27" s="140"/>
      <c r="C27" s="139"/>
      <c r="D27" s="149"/>
      <c r="E27" s="149"/>
      <c r="F27" s="149"/>
      <c r="G27" s="149"/>
      <c r="H27" s="260"/>
      <c r="I27" s="149"/>
      <c r="J27" s="149"/>
      <c r="K27" s="149"/>
      <c r="L27" s="244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pans="1:31" s="143" customFormat="1" ht="25.35" customHeight="1">
      <c r="A28" s="139"/>
      <c r="B28" s="140"/>
      <c r="C28" s="139"/>
      <c r="D28" s="150" t="s">
        <v>388</v>
      </c>
      <c r="E28" s="139"/>
      <c r="F28" s="139"/>
      <c r="G28" s="139"/>
      <c r="H28" s="259"/>
      <c r="I28" s="139"/>
      <c r="J28" s="151">
        <f>ROUND(J127, 2)</f>
        <v>0</v>
      </c>
      <c r="K28" s="139"/>
      <c r="L28" s="246"/>
      <c r="S28" s="139"/>
      <c r="T28" s="139"/>
      <c r="U28" s="139"/>
      <c r="V28" s="151"/>
      <c r="W28" s="139"/>
      <c r="X28" s="139"/>
      <c r="Y28" s="139"/>
      <c r="Z28" s="139"/>
      <c r="AA28" s="139"/>
      <c r="AB28" s="139"/>
      <c r="AC28" s="139"/>
      <c r="AD28" s="139"/>
      <c r="AE28" s="139"/>
    </row>
    <row r="29" spans="1:31" s="143" customFormat="1" ht="6.9" customHeight="1">
      <c r="A29" s="139"/>
      <c r="B29" s="140"/>
      <c r="C29" s="139"/>
      <c r="D29" s="149"/>
      <c r="E29" s="149"/>
      <c r="F29" s="149"/>
      <c r="G29" s="149"/>
      <c r="H29" s="260"/>
      <c r="I29" s="149"/>
      <c r="J29" s="149"/>
      <c r="K29" s="149"/>
      <c r="L29" s="244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</row>
    <row r="30" spans="1:31" s="143" customFormat="1" ht="14.4" customHeight="1">
      <c r="A30" s="139"/>
      <c r="B30" s="140"/>
      <c r="C30" s="139"/>
      <c r="D30" s="139"/>
      <c r="E30" s="139"/>
      <c r="F30" s="152" t="s">
        <v>389</v>
      </c>
      <c r="G30" s="139"/>
      <c r="H30" s="259"/>
      <c r="I30" s="152" t="s">
        <v>390</v>
      </c>
      <c r="J30" s="152" t="s">
        <v>391</v>
      </c>
      <c r="K30" s="139"/>
      <c r="L30" s="244"/>
      <c r="S30" s="139"/>
      <c r="T30" s="139"/>
      <c r="U30" s="139"/>
      <c r="V30" s="151"/>
      <c r="W30" s="139"/>
      <c r="X30" s="139"/>
      <c r="Y30" s="139"/>
      <c r="Z30" s="139"/>
      <c r="AA30" s="139"/>
      <c r="AB30" s="139"/>
      <c r="AC30" s="139"/>
      <c r="AD30" s="139"/>
      <c r="AE30" s="139"/>
    </row>
    <row r="31" spans="1:31" s="143" customFormat="1" ht="14.4" customHeight="1">
      <c r="A31" s="139"/>
      <c r="B31" s="140"/>
      <c r="C31" s="139"/>
      <c r="D31" s="153" t="s">
        <v>109</v>
      </c>
      <c r="E31" s="141" t="s">
        <v>392</v>
      </c>
      <c r="F31" s="154">
        <f>ROUND((SUM(BE127:BE248)),  2)</f>
        <v>0</v>
      </c>
      <c r="G31" s="139"/>
      <c r="H31" s="259"/>
      <c r="I31" s="155">
        <v>0.21</v>
      </c>
      <c r="J31" s="154">
        <f>ROUND(((SUM(BE127:BE248))*I31),  2)</f>
        <v>0</v>
      </c>
      <c r="K31" s="139"/>
      <c r="L31" s="244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</row>
    <row r="32" spans="1:31" s="143" customFormat="1" ht="14.4" customHeight="1">
      <c r="A32" s="139"/>
      <c r="B32" s="140"/>
      <c r="C32" s="139"/>
      <c r="D32" s="139"/>
      <c r="E32" s="141" t="s">
        <v>393</v>
      </c>
      <c r="F32" s="154">
        <f>ROUND((SUM(BF127:BF248)),  2)</f>
        <v>0</v>
      </c>
      <c r="G32" s="139"/>
      <c r="H32" s="259"/>
      <c r="I32" s="155">
        <v>0.15</v>
      </c>
      <c r="J32" s="154">
        <f>ROUND(((SUM(BF127:BF248))*I32),  2)</f>
        <v>0</v>
      </c>
      <c r="K32" s="139"/>
      <c r="L32" s="244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</row>
    <row r="33" spans="1:31" s="143" customFormat="1" ht="14.4" hidden="1" customHeight="1">
      <c r="A33" s="139"/>
      <c r="B33" s="140"/>
      <c r="C33" s="139"/>
      <c r="D33" s="139"/>
      <c r="E33" s="141" t="s">
        <v>394</v>
      </c>
      <c r="F33" s="154">
        <f>ROUND((SUM(BG127:BG248)),  2)</f>
        <v>0</v>
      </c>
      <c r="G33" s="139"/>
      <c r="H33" s="259"/>
      <c r="I33" s="155">
        <v>0.21</v>
      </c>
      <c r="J33" s="154">
        <f>0</f>
        <v>0</v>
      </c>
      <c r="K33" s="139"/>
      <c r="L33" s="244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</row>
    <row r="34" spans="1:31" s="143" customFormat="1" ht="14.4" hidden="1" customHeight="1">
      <c r="A34" s="139"/>
      <c r="B34" s="140"/>
      <c r="C34" s="139"/>
      <c r="D34" s="139"/>
      <c r="E34" s="141" t="s">
        <v>395</v>
      </c>
      <c r="F34" s="154">
        <f>ROUND((SUM(BH127:BH248)),  2)</f>
        <v>0</v>
      </c>
      <c r="G34" s="139"/>
      <c r="H34" s="259"/>
      <c r="I34" s="155">
        <v>0.15</v>
      </c>
      <c r="J34" s="154">
        <f>0</f>
        <v>0</v>
      </c>
      <c r="K34" s="139"/>
      <c r="L34" s="244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</row>
    <row r="35" spans="1:31" s="143" customFormat="1" ht="14.4" hidden="1" customHeight="1">
      <c r="A35" s="139"/>
      <c r="B35" s="140"/>
      <c r="C35" s="139"/>
      <c r="D35" s="139"/>
      <c r="E35" s="141" t="s">
        <v>396</v>
      </c>
      <c r="F35" s="154">
        <f>ROUND((SUM(BI127:BI248)),  2)</f>
        <v>0</v>
      </c>
      <c r="G35" s="139"/>
      <c r="H35" s="259"/>
      <c r="I35" s="155">
        <v>0</v>
      </c>
      <c r="J35" s="154">
        <f>0</f>
        <v>0</v>
      </c>
      <c r="K35" s="139"/>
      <c r="L35" s="244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</row>
    <row r="36" spans="1:31" s="143" customFormat="1" ht="6.9" customHeight="1">
      <c r="A36" s="139"/>
      <c r="B36" s="140"/>
      <c r="C36" s="139"/>
      <c r="D36" s="139"/>
      <c r="E36" s="139"/>
      <c r="F36" s="139"/>
      <c r="G36" s="139"/>
      <c r="H36" s="259"/>
      <c r="I36" s="139"/>
      <c r="J36" s="139"/>
      <c r="K36" s="139"/>
      <c r="L36" s="244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</row>
    <row r="37" spans="1:31" s="143" customFormat="1" ht="25.35" customHeight="1">
      <c r="A37" s="139"/>
      <c r="B37" s="140"/>
      <c r="C37" s="156"/>
      <c r="D37" s="157" t="s">
        <v>397</v>
      </c>
      <c r="E37" s="158"/>
      <c r="F37" s="158"/>
      <c r="G37" s="159" t="s">
        <v>10</v>
      </c>
      <c r="H37" s="261" t="s">
        <v>53</v>
      </c>
      <c r="I37" s="158"/>
      <c r="J37" s="160">
        <f>SUM(J28:J35)</f>
        <v>0</v>
      </c>
      <c r="K37" s="161"/>
      <c r="L37" s="244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</row>
    <row r="38" spans="1:31" s="143" customFormat="1" ht="14.4" customHeight="1">
      <c r="A38" s="139"/>
      <c r="B38" s="140"/>
      <c r="C38" s="139"/>
      <c r="D38" s="139"/>
      <c r="E38" s="139"/>
      <c r="F38" s="139"/>
      <c r="G38" s="139"/>
      <c r="H38" s="259"/>
      <c r="I38" s="139"/>
      <c r="J38" s="139"/>
      <c r="K38" s="139"/>
      <c r="L38" s="244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</row>
    <row r="39" spans="1:31" ht="14.4" customHeight="1">
      <c r="B39" s="136"/>
      <c r="L39" s="243"/>
    </row>
    <row r="40" spans="1:31" ht="14.4" customHeight="1">
      <c r="B40" s="136"/>
      <c r="L40" s="243"/>
    </row>
    <row r="41" spans="1:31" ht="14.4" customHeight="1">
      <c r="B41" s="136"/>
      <c r="L41" s="243"/>
    </row>
    <row r="42" spans="1:31" ht="14.4" customHeight="1">
      <c r="B42" s="136"/>
      <c r="L42" s="243"/>
    </row>
    <row r="43" spans="1:31" ht="14.4" customHeight="1">
      <c r="B43" s="136"/>
      <c r="L43" s="243"/>
    </row>
    <row r="44" spans="1:31" ht="14.4" customHeight="1">
      <c r="B44" s="136"/>
      <c r="L44" s="243"/>
    </row>
    <row r="45" spans="1:31" ht="14.4" customHeight="1">
      <c r="B45" s="136"/>
      <c r="L45" s="243"/>
    </row>
    <row r="46" spans="1:31" ht="14.4" customHeight="1">
      <c r="B46" s="136"/>
      <c r="L46" s="243"/>
    </row>
    <row r="47" spans="1:31" ht="14.4" customHeight="1">
      <c r="B47" s="136"/>
      <c r="L47" s="243"/>
    </row>
    <row r="48" spans="1:31" ht="14.4" customHeight="1">
      <c r="B48" s="136"/>
      <c r="L48" s="243"/>
    </row>
    <row r="49" spans="1:31" ht="14.4" customHeight="1">
      <c r="B49" s="136"/>
      <c r="L49" s="243"/>
    </row>
    <row r="50" spans="1:31" s="143" customFormat="1" ht="14.4" customHeight="1">
      <c r="B50" s="142"/>
      <c r="D50" s="162" t="s">
        <v>398</v>
      </c>
      <c r="E50" s="163"/>
      <c r="F50" s="163"/>
      <c r="G50" s="162" t="s">
        <v>399</v>
      </c>
      <c r="H50" s="262"/>
      <c r="I50" s="163"/>
      <c r="J50" s="163"/>
      <c r="K50" s="163"/>
      <c r="L50" s="244"/>
    </row>
    <row r="51" spans="1:31">
      <c r="B51" s="136"/>
      <c r="L51" s="243"/>
    </row>
    <row r="52" spans="1:31">
      <c r="B52" s="136"/>
      <c r="L52" s="243"/>
    </row>
    <row r="53" spans="1:31">
      <c r="B53" s="136"/>
      <c r="L53" s="243"/>
    </row>
    <row r="54" spans="1:31">
      <c r="B54" s="136"/>
      <c r="L54" s="243"/>
    </row>
    <row r="55" spans="1:31">
      <c r="B55" s="136"/>
      <c r="L55" s="243"/>
    </row>
    <row r="56" spans="1:31">
      <c r="B56" s="136"/>
      <c r="L56" s="243"/>
    </row>
    <row r="57" spans="1:31">
      <c r="B57" s="136"/>
      <c r="L57" s="243"/>
    </row>
    <row r="58" spans="1:31">
      <c r="B58" s="136"/>
      <c r="L58" s="243"/>
    </row>
    <row r="59" spans="1:31">
      <c r="B59" s="136"/>
      <c r="L59" s="243"/>
    </row>
    <row r="60" spans="1:31">
      <c r="B60" s="136"/>
      <c r="L60" s="243"/>
    </row>
    <row r="61" spans="1:31" s="143" customFormat="1" ht="13.2">
      <c r="A61" s="139"/>
      <c r="B61" s="140"/>
      <c r="C61" s="139"/>
      <c r="D61" s="164" t="s">
        <v>400</v>
      </c>
      <c r="E61" s="165"/>
      <c r="F61" s="166" t="s">
        <v>401</v>
      </c>
      <c r="G61" s="164" t="s">
        <v>400</v>
      </c>
      <c r="H61" s="263"/>
      <c r="I61" s="165"/>
      <c r="J61" s="167" t="s">
        <v>401</v>
      </c>
      <c r="K61" s="165"/>
      <c r="L61" s="244"/>
      <c r="S61" s="139"/>
      <c r="T61" s="139"/>
      <c r="U61" s="139"/>
      <c r="V61" s="139"/>
      <c r="W61" s="139"/>
      <c r="X61" s="139"/>
      <c r="Y61" s="139"/>
      <c r="Z61" s="139"/>
      <c r="AA61" s="139"/>
      <c r="AB61" s="139"/>
      <c r="AC61" s="139"/>
      <c r="AD61" s="139"/>
      <c r="AE61" s="139"/>
    </row>
    <row r="62" spans="1:31">
      <c r="B62" s="136"/>
      <c r="L62" s="243"/>
    </row>
    <row r="63" spans="1:31">
      <c r="B63" s="136"/>
      <c r="L63" s="243"/>
    </row>
    <row r="64" spans="1:31">
      <c r="B64" s="136"/>
      <c r="L64" s="243"/>
    </row>
    <row r="65" spans="1:31" s="143" customFormat="1" ht="13.2">
      <c r="A65" s="139"/>
      <c r="B65" s="140"/>
      <c r="C65" s="139"/>
      <c r="D65" s="162" t="s">
        <v>402</v>
      </c>
      <c r="E65" s="168"/>
      <c r="F65" s="168"/>
      <c r="G65" s="162" t="s">
        <v>403</v>
      </c>
      <c r="H65" s="264"/>
      <c r="I65" s="168"/>
      <c r="J65" s="168"/>
      <c r="K65" s="168"/>
      <c r="L65" s="244"/>
      <c r="S65" s="139"/>
      <c r="T65" s="139"/>
      <c r="U65" s="139"/>
      <c r="V65" s="139"/>
      <c r="W65" s="139"/>
      <c r="X65" s="139"/>
      <c r="Y65" s="139"/>
      <c r="Z65" s="139"/>
      <c r="AA65" s="139"/>
      <c r="AB65" s="139"/>
      <c r="AC65" s="139"/>
      <c r="AD65" s="139"/>
      <c r="AE65" s="139"/>
    </row>
    <row r="66" spans="1:31">
      <c r="B66" s="136"/>
      <c r="L66" s="243"/>
    </row>
    <row r="67" spans="1:31">
      <c r="B67" s="136"/>
      <c r="L67" s="243"/>
    </row>
    <row r="68" spans="1:31">
      <c r="B68" s="136"/>
      <c r="L68" s="243"/>
    </row>
    <row r="69" spans="1:31">
      <c r="B69" s="136"/>
      <c r="L69" s="243"/>
    </row>
    <row r="70" spans="1:31">
      <c r="B70" s="136"/>
      <c r="L70" s="243"/>
    </row>
    <row r="71" spans="1:31">
      <c r="B71" s="136"/>
      <c r="L71" s="243"/>
    </row>
    <row r="72" spans="1:31">
      <c r="B72" s="136"/>
      <c r="L72" s="243"/>
    </row>
    <row r="73" spans="1:31">
      <c r="B73" s="136"/>
      <c r="L73" s="243"/>
    </row>
    <row r="74" spans="1:31">
      <c r="B74" s="136"/>
      <c r="L74" s="243"/>
    </row>
    <row r="75" spans="1:31">
      <c r="B75" s="136"/>
      <c r="L75" s="243"/>
    </row>
    <row r="76" spans="1:31" s="143" customFormat="1" ht="13.2">
      <c r="A76" s="139"/>
      <c r="B76" s="140"/>
      <c r="C76" s="139"/>
      <c r="D76" s="164" t="s">
        <v>400</v>
      </c>
      <c r="E76" s="165"/>
      <c r="F76" s="166" t="s">
        <v>401</v>
      </c>
      <c r="G76" s="164" t="s">
        <v>400</v>
      </c>
      <c r="H76" s="263"/>
      <c r="I76" s="165"/>
      <c r="J76" s="167" t="s">
        <v>401</v>
      </c>
      <c r="K76" s="165"/>
      <c r="L76" s="244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</row>
    <row r="77" spans="1:31" s="143" customFormat="1" ht="14.4" customHeight="1">
      <c r="A77" s="139"/>
      <c r="B77" s="169"/>
      <c r="C77" s="170"/>
      <c r="D77" s="170"/>
      <c r="E77" s="170"/>
      <c r="F77" s="170"/>
      <c r="G77" s="170"/>
      <c r="H77" s="265"/>
      <c r="I77" s="170"/>
      <c r="J77" s="170"/>
      <c r="K77" s="170"/>
      <c r="L77" s="244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</row>
    <row r="81" spans="1:47" s="143" customFormat="1" ht="6.9" customHeight="1">
      <c r="A81" s="139"/>
      <c r="B81" s="171"/>
      <c r="C81" s="172"/>
      <c r="D81" s="172"/>
      <c r="E81" s="172"/>
      <c r="F81" s="172"/>
      <c r="G81" s="172"/>
      <c r="H81" s="266"/>
      <c r="I81" s="172"/>
      <c r="J81" s="172"/>
      <c r="K81" s="172"/>
      <c r="L81" s="244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</row>
    <row r="82" spans="1:47" s="143" customFormat="1" ht="24.9" customHeight="1">
      <c r="A82" s="139"/>
      <c r="B82" s="140"/>
      <c r="C82" s="137" t="s">
        <v>404</v>
      </c>
      <c r="D82" s="139"/>
      <c r="E82" s="139"/>
      <c r="F82" s="139"/>
      <c r="G82" s="139"/>
      <c r="H82" s="259"/>
      <c r="I82" s="139"/>
      <c r="J82" s="139"/>
      <c r="K82" s="139"/>
      <c r="L82" s="244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</row>
    <row r="83" spans="1:47" s="143" customFormat="1" ht="6.9" customHeight="1">
      <c r="A83" s="139"/>
      <c r="B83" s="140"/>
      <c r="C83" s="139"/>
      <c r="D83" s="139"/>
      <c r="E83" s="139"/>
      <c r="F83" s="139"/>
      <c r="G83" s="139"/>
      <c r="H83" s="259"/>
      <c r="I83" s="139"/>
      <c r="J83" s="139"/>
      <c r="K83" s="139"/>
      <c r="L83" s="244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</row>
    <row r="84" spans="1:47" s="143" customFormat="1" ht="12" customHeight="1">
      <c r="A84" s="139"/>
      <c r="B84" s="140"/>
      <c r="C84" s="141" t="s">
        <v>378</v>
      </c>
      <c r="D84" s="139"/>
      <c r="E84" s="139"/>
      <c r="F84" s="139"/>
      <c r="G84" s="139"/>
      <c r="H84" s="259"/>
      <c r="I84" s="139"/>
      <c r="J84" s="139"/>
      <c r="K84" s="139"/>
      <c r="L84" s="244"/>
      <c r="S84" s="139"/>
      <c r="T84" s="139"/>
      <c r="U84" s="139"/>
      <c r="V84" s="139"/>
      <c r="W84" s="139"/>
      <c r="X84" s="139"/>
      <c r="Y84" s="139"/>
      <c r="Z84" s="139"/>
      <c r="AA84" s="139"/>
      <c r="AB84" s="139"/>
      <c r="AC84" s="139"/>
      <c r="AD84" s="139"/>
      <c r="AE84" s="139"/>
    </row>
    <row r="85" spans="1:47" s="143" customFormat="1" ht="30" customHeight="1">
      <c r="A85" s="139"/>
      <c r="B85" s="140"/>
      <c r="C85" s="139"/>
      <c r="D85" s="139"/>
      <c r="E85" s="355" t="str">
        <f>E7</f>
        <v>STAVEBNÍ ÚPRAVY A PŘÍSTAVBA RAMPY PROMÍTÁRNY AREÁLU LETNÍHO KINA V SEZIMOVĚ ÚSTÍ</v>
      </c>
      <c r="F85" s="356"/>
      <c r="G85" s="356"/>
      <c r="H85" s="356"/>
      <c r="I85" s="139"/>
      <c r="J85" s="139"/>
      <c r="K85" s="139"/>
      <c r="L85" s="244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</row>
    <row r="86" spans="1:47" s="143" customFormat="1" ht="6.9" customHeight="1">
      <c r="A86" s="139"/>
      <c r="B86" s="140"/>
      <c r="C86" s="139"/>
      <c r="D86" s="139"/>
      <c r="E86" s="139"/>
      <c r="F86" s="139"/>
      <c r="G86" s="139"/>
      <c r="H86" s="259"/>
      <c r="I86" s="139"/>
      <c r="J86" s="139"/>
      <c r="K86" s="139"/>
      <c r="L86" s="244"/>
      <c r="S86" s="139"/>
      <c r="T86" s="139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</row>
    <row r="87" spans="1:47" s="143" customFormat="1" ht="12" customHeight="1">
      <c r="A87" s="139"/>
      <c r="B87" s="140"/>
      <c r="C87" s="141" t="s">
        <v>405</v>
      </c>
      <c r="D87" s="139"/>
      <c r="E87" s="139"/>
      <c r="F87" s="144" t="str">
        <f>F10</f>
        <v xml:space="preserve"> </v>
      </c>
      <c r="G87" s="139"/>
      <c r="H87" s="259"/>
      <c r="I87" s="141" t="s">
        <v>384</v>
      </c>
      <c r="J87" s="145">
        <f>IF(J10="","",J10)</f>
        <v>45626</v>
      </c>
      <c r="K87" s="139"/>
      <c r="L87" s="244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</row>
    <row r="88" spans="1:47" s="143" customFormat="1" ht="6.9" customHeight="1">
      <c r="A88" s="139"/>
      <c r="B88" s="140"/>
      <c r="C88" s="139"/>
      <c r="D88" s="139"/>
      <c r="E88" s="139"/>
      <c r="F88" s="139"/>
      <c r="G88" s="139"/>
      <c r="H88" s="259"/>
      <c r="I88" s="139"/>
      <c r="J88" s="139"/>
      <c r="K88" s="139"/>
      <c r="L88" s="244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</row>
    <row r="89" spans="1:47" s="143" customFormat="1" ht="15.15" customHeight="1">
      <c r="A89" s="139"/>
      <c r="B89" s="140"/>
      <c r="C89" s="141" t="s">
        <v>385</v>
      </c>
      <c r="D89" s="139"/>
      <c r="E89" s="139"/>
      <c r="F89" s="144" t="str">
        <f>E13</f>
        <v xml:space="preserve"> </v>
      </c>
      <c r="G89" s="139"/>
      <c r="H89" s="259"/>
      <c r="I89" s="141" t="s">
        <v>19</v>
      </c>
      <c r="J89" s="173" t="str">
        <f>E19</f>
        <v xml:space="preserve"> </v>
      </c>
      <c r="K89" s="139"/>
      <c r="L89" s="244"/>
      <c r="S89" s="139"/>
      <c r="T89" s="139"/>
      <c r="U89" s="139"/>
      <c r="V89" s="139"/>
      <c r="W89" s="139"/>
      <c r="X89" s="139"/>
      <c r="Y89" s="139"/>
      <c r="Z89" s="139"/>
      <c r="AA89" s="139"/>
      <c r="AB89" s="139"/>
      <c r="AC89" s="139"/>
      <c r="AD89" s="139"/>
      <c r="AE89" s="139"/>
    </row>
    <row r="90" spans="1:47" s="143" customFormat="1" ht="15.15" customHeight="1">
      <c r="A90" s="139"/>
      <c r="B90" s="140"/>
      <c r="C90" s="141" t="s">
        <v>18</v>
      </c>
      <c r="D90" s="139"/>
      <c r="E90" s="139"/>
      <c r="F90" s="144" t="str">
        <f>IF(E16="","",E16)</f>
        <v xml:space="preserve"> </v>
      </c>
      <c r="G90" s="139"/>
      <c r="H90" s="259"/>
      <c r="I90" s="141" t="s">
        <v>386</v>
      </c>
      <c r="J90" s="173" t="str">
        <f>E22</f>
        <v xml:space="preserve"> </v>
      </c>
      <c r="K90" s="139"/>
      <c r="L90" s="244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</row>
    <row r="91" spans="1:47" s="143" customFormat="1" ht="10.35" customHeight="1">
      <c r="A91" s="139"/>
      <c r="B91" s="140"/>
      <c r="C91" s="139"/>
      <c r="D91" s="139"/>
      <c r="E91" s="139"/>
      <c r="F91" s="139"/>
      <c r="G91" s="139"/>
      <c r="H91" s="259"/>
      <c r="I91" s="139"/>
      <c r="J91" s="139"/>
      <c r="K91" s="139"/>
      <c r="L91" s="244"/>
      <c r="S91" s="139"/>
      <c r="T91" s="139"/>
      <c r="U91" s="139"/>
      <c r="V91" s="139"/>
      <c r="W91" s="139"/>
      <c r="X91" s="139"/>
      <c r="Y91" s="139"/>
      <c r="Z91" s="139"/>
      <c r="AA91" s="139"/>
      <c r="AB91" s="139"/>
      <c r="AC91" s="139"/>
      <c r="AD91" s="139"/>
      <c r="AE91" s="139"/>
    </row>
    <row r="92" spans="1:47" s="143" customFormat="1" ht="29.25" customHeight="1">
      <c r="A92" s="139"/>
      <c r="B92" s="140"/>
      <c r="C92" s="174" t="s">
        <v>406</v>
      </c>
      <c r="D92" s="156"/>
      <c r="E92" s="156"/>
      <c r="F92" s="156"/>
      <c r="G92" s="156"/>
      <c r="H92" s="267"/>
      <c r="I92" s="156"/>
      <c r="J92" s="175" t="s">
        <v>407</v>
      </c>
      <c r="K92" s="156"/>
      <c r="L92" s="244"/>
      <c r="S92" s="139"/>
      <c r="T92" s="139"/>
      <c r="U92" s="139"/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</row>
    <row r="93" spans="1:47" s="143" customFormat="1" ht="10.35" customHeight="1">
      <c r="A93" s="139"/>
      <c r="B93" s="140"/>
      <c r="C93" s="139"/>
      <c r="D93" s="139"/>
      <c r="E93" s="139"/>
      <c r="F93" s="139"/>
      <c r="G93" s="139"/>
      <c r="H93" s="259"/>
      <c r="I93" s="139"/>
      <c r="J93" s="139"/>
      <c r="K93" s="139"/>
      <c r="L93" s="244"/>
      <c r="S93" s="139"/>
      <c r="T93" s="139"/>
      <c r="U93" s="139"/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</row>
    <row r="94" spans="1:47" s="143" customFormat="1" ht="22.8" customHeight="1">
      <c r="A94" s="139"/>
      <c r="B94" s="140"/>
      <c r="C94" s="176" t="s">
        <v>408</v>
      </c>
      <c r="D94" s="139"/>
      <c r="E94" s="139"/>
      <c r="F94" s="139"/>
      <c r="G94" s="139"/>
      <c r="H94" s="259"/>
      <c r="I94" s="139"/>
      <c r="J94" s="151">
        <f>J127</f>
        <v>0</v>
      </c>
      <c r="K94" s="139"/>
      <c r="L94" s="244"/>
      <c r="S94" s="139"/>
      <c r="T94" s="139"/>
      <c r="U94" s="139"/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U94" s="133" t="s">
        <v>409</v>
      </c>
    </row>
    <row r="95" spans="1:47" s="177" customFormat="1" ht="24.9" customHeight="1">
      <c r="B95" s="178"/>
      <c r="D95" s="179" t="s">
        <v>410</v>
      </c>
      <c r="E95" s="180"/>
      <c r="F95" s="180"/>
      <c r="G95" s="180"/>
      <c r="H95" s="268"/>
      <c r="I95" s="180"/>
      <c r="J95" s="181">
        <f>J128</f>
        <v>0</v>
      </c>
      <c r="L95" s="247"/>
    </row>
    <row r="96" spans="1:47" s="182" customFormat="1" ht="19.95" customHeight="1">
      <c r="B96" s="183"/>
      <c r="D96" s="184" t="s">
        <v>411</v>
      </c>
      <c r="E96" s="185"/>
      <c r="F96" s="185"/>
      <c r="G96" s="185"/>
      <c r="H96" s="269"/>
      <c r="I96" s="185"/>
      <c r="J96" s="186">
        <f>J129</f>
        <v>0</v>
      </c>
      <c r="L96" s="248"/>
    </row>
    <row r="97" spans="1:31" s="182" customFormat="1" ht="19.95" customHeight="1">
      <c r="B97" s="183"/>
      <c r="D97" s="184" t="s">
        <v>412</v>
      </c>
      <c r="E97" s="185"/>
      <c r="F97" s="185"/>
      <c r="G97" s="185"/>
      <c r="H97" s="269"/>
      <c r="I97" s="185"/>
      <c r="J97" s="186">
        <f>J136</f>
        <v>0</v>
      </c>
      <c r="L97" s="248"/>
    </row>
    <row r="98" spans="1:31" s="182" customFormat="1" ht="19.95" customHeight="1">
      <c r="B98" s="183"/>
      <c r="D98" s="184" t="s">
        <v>413</v>
      </c>
      <c r="E98" s="185"/>
      <c r="F98" s="185"/>
      <c r="G98" s="185"/>
      <c r="H98" s="269"/>
      <c r="I98" s="185"/>
      <c r="J98" s="186">
        <f>J138</f>
        <v>0</v>
      </c>
      <c r="L98" s="248"/>
    </row>
    <row r="99" spans="1:31" s="182" customFormat="1" ht="19.95" customHeight="1">
      <c r="B99" s="183"/>
      <c r="D99" s="184" t="s">
        <v>414</v>
      </c>
      <c r="E99" s="185"/>
      <c r="F99" s="185"/>
      <c r="G99" s="185"/>
      <c r="H99" s="269"/>
      <c r="I99" s="185"/>
      <c r="J99" s="186">
        <f>J149</f>
        <v>0</v>
      </c>
      <c r="L99" s="248"/>
    </row>
    <row r="100" spans="1:31" s="182" customFormat="1" ht="19.95" customHeight="1">
      <c r="B100" s="183"/>
      <c r="D100" s="184" t="s">
        <v>415</v>
      </c>
      <c r="E100" s="185"/>
      <c r="F100" s="185"/>
      <c r="G100" s="185"/>
      <c r="H100" s="269"/>
      <c r="I100" s="185"/>
      <c r="J100" s="186">
        <f>J152</f>
        <v>0</v>
      </c>
      <c r="L100" s="248"/>
    </row>
    <row r="101" spans="1:31" s="177" customFormat="1" ht="24.9" customHeight="1">
      <c r="B101" s="178"/>
      <c r="D101" s="179" t="s">
        <v>416</v>
      </c>
      <c r="E101" s="180"/>
      <c r="F101" s="180"/>
      <c r="G101" s="180"/>
      <c r="H101" s="268"/>
      <c r="I101" s="180"/>
      <c r="J101" s="181">
        <f>J156</f>
        <v>0</v>
      </c>
      <c r="L101" s="247"/>
    </row>
    <row r="102" spans="1:31" s="182" customFormat="1" ht="19.95" customHeight="1">
      <c r="B102" s="183"/>
      <c r="D102" s="184" t="s">
        <v>417</v>
      </c>
      <c r="E102" s="185"/>
      <c r="F102" s="185"/>
      <c r="G102" s="185"/>
      <c r="H102" s="269"/>
      <c r="I102" s="185"/>
      <c r="J102" s="186">
        <f>J157</f>
        <v>0</v>
      </c>
      <c r="L102" s="248"/>
    </row>
    <row r="103" spans="1:31" s="182" customFormat="1" ht="19.95" customHeight="1">
      <c r="B103" s="183"/>
      <c r="D103" s="184" t="s">
        <v>418</v>
      </c>
      <c r="E103" s="185"/>
      <c r="F103" s="185"/>
      <c r="G103" s="185"/>
      <c r="H103" s="269"/>
      <c r="I103" s="185"/>
      <c r="J103" s="186">
        <f>J221</f>
        <v>0</v>
      </c>
      <c r="L103" s="248"/>
    </row>
    <row r="104" spans="1:31" s="182" customFormat="1" ht="19.95" customHeight="1">
      <c r="B104" s="183"/>
      <c r="D104" s="184" t="s">
        <v>419</v>
      </c>
      <c r="E104" s="185"/>
      <c r="F104" s="185"/>
      <c r="G104" s="185"/>
      <c r="H104" s="269"/>
      <c r="I104" s="185"/>
      <c r="J104" s="186">
        <f>J225</f>
        <v>0</v>
      </c>
      <c r="L104" s="248"/>
    </row>
    <row r="105" spans="1:31" s="177" customFormat="1" ht="24.9" customHeight="1">
      <c r="B105" s="178"/>
      <c r="D105" s="179" t="s">
        <v>420</v>
      </c>
      <c r="E105" s="180"/>
      <c r="F105" s="180"/>
      <c r="G105" s="180"/>
      <c r="H105" s="268"/>
      <c r="I105" s="180"/>
      <c r="J105" s="181">
        <f>J237</f>
        <v>0</v>
      </c>
      <c r="L105" s="247"/>
    </row>
    <row r="106" spans="1:31" s="177" customFormat="1" ht="24.9" customHeight="1">
      <c r="B106" s="178"/>
      <c r="D106" s="179" t="s">
        <v>421</v>
      </c>
      <c r="E106" s="180"/>
      <c r="F106" s="180"/>
      <c r="G106" s="180"/>
      <c r="H106" s="268"/>
      <c r="I106" s="180"/>
      <c r="J106" s="181">
        <f>J241</f>
        <v>0</v>
      </c>
      <c r="L106" s="247"/>
    </row>
    <row r="107" spans="1:31" s="182" customFormat="1" ht="19.95" customHeight="1">
      <c r="B107" s="183"/>
      <c r="D107" s="184" t="s">
        <v>422</v>
      </c>
      <c r="E107" s="185"/>
      <c r="F107" s="185"/>
      <c r="G107" s="185"/>
      <c r="H107" s="269"/>
      <c r="I107" s="185"/>
      <c r="J107" s="186">
        <f>J242</f>
        <v>0</v>
      </c>
      <c r="L107" s="248"/>
    </row>
    <row r="108" spans="1:31" s="182" customFormat="1" ht="19.95" customHeight="1">
      <c r="B108" s="183"/>
      <c r="D108" s="184" t="s">
        <v>423</v>
      </c>
      <c r="E108" s="185"/>
      <c r="F108" s="185"/>
      <c r="G108" s="185"/>
      <c r="H108" s="269"/>
      <c r="I108" s="185"/>
      <c r="J108" s="186">
        <f>J244</f>
        <v>0</v>
      </c>
      <c r="L108" s="248"/>
    </row>
    <row r="109" spans="1:31" s="182" customFormat="1" ht="19.95" customHeight="1">
      <c r="B109" s="183"/>
      <c r="D109" s="184" t="s">
        <v>424</v>
      </c>
      <c r="E109" s="185"/>
      <c r="F109" s="185"/>
      <c r="G109" s="185"/>
      <c r="H109" s="269"/>
      <c r="I109" s="185"/>
      <c r="J109" s="186">
        <f>J246</f>
        <v>0</v>
      </c>
      <c r="L109" s="248"/>
    </row>
    <row r="110" spans="1:31" s="143" customFormat="1" ht="21.75" customHeight="1">
      <c r="A110" s="139"/>
      <c r="B110" s="140"/>
      <c r="C110" s="139"/>
      <c r="D110" s="139"/>
      <c r="E110" s="139"/>
      <c r="F110" s="139"/>
      <c r="G110" s="139"/>
      <c r="H110" s="259"/>
      <c r="I110" s="139"/>
      <c r="J110" s="139"/>
      <c r="K110" s="139"/>
      <c r="L110" s="244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</row>
    <row r="111" spans="1:31" s="143" customFormat="1" ht="6.9" customHeight="1">
      <c r="A111" s="139"/>
      <c r="B111" s="169"/>
      <c r="C111" s="170"/>
      <c r="D111" s="170"/>
      <c r="E111" s="170"/>
      <c r="F111" s="170"/>
      <c r="G111" s="170"/>
      <c r="H111" s="265"/>
      <c r="I111" s="170"/>
      <c r="J111" s="170"/>
      <c r="K111" s="170"/>
      <c r="L111" s="244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</row>
    <row r="115" spans="1:63" s="143" customFormat="1" ht="6.9" customHeight="1">
      <c r="A115" s="139"/>
      <c r="B115" s="171"/>
      <c r="C115" s="172"/>
      <c r="D115" s="172"/>
      <c r="E115" s="172"/>
      <c r="F115" s="172"/>
      <c r="G115" s="172"/>
      <c r="H115" s="266"/>
      <c r="I115" s="172"/>
      <c r="J115" s="172"/>
      <c r="K115" s="172"/>
      <c r="L115" s="244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</row>
    <row r="116" spans="1:63" s="143" customFormat="1" ht="24.9" customHeight="1">
      <c r="A116" s="139"/>
      <c r="B116" s="140"/>
      <c r="C116" s="137" t="s">
        <v>425</v>
      </c>
      <c r="D116" s="139"/>
      <c r="E116" s="139"/>
      <c r="F116" s="139"/>
      <c r="G116" s="139"/>
      <c r="H116" s="259"/>
      <c r="I116" s="139"/>
      <c r="J116" s="139"/>
      <c r="K116" s="139"/>
      <c r="L116" s="244"/>
      <c r="S116" s="139"/>
      <c r="T116" s="139"/>
      <c r="U116" s="139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/>
    </row>
    <row r="117" spans="1:63" s="143" customFormat="1" ht="6.9" customHeight="1">
      <c r="A117" s="139"/>
      <c r="B117" s="140"/>
      <c r="C117" s="139"/>
      <c r="D117" s="139"/>
      <c r="E117" s="139"/>
      <c r="F117" s="139"/>
      <c r="G117" s="139"/>
      <c r="H117" s="259"/>
      <c r="I117" s="139"/>
      <c r="J117" s="139"/>
      <c r="K117" s="139"/>
      <c r="L117" s="244"/>
      <c r="S117" s="139"/>
      <c r="T117" s="139"/>
      <c r="U117" s="139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</row>
    <row r="118" spans="1:63" s="143" customFormat="1" ht="12" customHeight="1">
      <c r="A118" s="139"/>
      <c r="B118" s="140"/>
      <c r="C118" s="141" t="s">
        <v>378</v>
      </c>
      <c r="D118" s="139"/>
      <c r="E118" s="139"/>
      <c r="F118" s="139"/>
      <c r="G118" s="139"/>
      <c r="H118" s="259"/>
      <c r="I118" s="139"/>
      <c r="J118" s="139"/>
      <c r="K118" s="139"/>
      <c r="L118" s="244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</row>
    <row r="119" spans="1:63" s="143" customFormat="1" ht="30" customHeight="1">
      <c r="A119" s="139"/>
      <c r="B119" s="140"/>
      <c r="C119" s="139"/>
      <c r="D119" s="139"/>
      <c r="E119" s="355" t="str">
        <f>E7</f>
        <v>STAVEBNÍ ÚPRAVY A PŘÍSTAVBA RAMPY PROMÍTÁRNY AREÁLU LETNÍHO KINA V SEZIMOVĚ ÚSTÍ</v>
      </c>
      <c r="F119" s="356"/>
      <c r="G119" s="356"/>
      <c r="H119" s="356"/>
      <c r="I119" s="139"/>
      <c r="J119" s="139"/>
      <c r="K119" s="139"/>
      <c r="L119" s="244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</row>
    <row r="120" spans="1:63" s="143" customFormat="1" ht="6.9" customHeight="1">
      <c r="A120" s="139"/>
      <c r="B120" s="140"/>
      <c r="C120" s="139"/>
      <c r="D120" s="139"/>
      <c r="E120" s="139"/>
      <c r="F120" s="139"/>
      <c r="G120" s="139"/>
      <c r="H120" s="259"/>
      <c r="I120" s="139"/>
      <c r="J120" s="139"/>
      <c r="K120" s="139"/>
      <c r="L120" s="244"/>
      <c r="S120" s="139"/>
      <c r="T120" s="139"/>
      <c r="U120" s="139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/>
    </row>
    <row r="121" spans="1:63" s="143" customFormat="1" ht="12" customHeight="1">
      <c r="A121" s="139"/>
      <c r="B121" s="140"/>
      <c r="C121" s="141" t="s">
        <v>405</v>
      </c>
      <c r="D121" s="139"/>
      <c r="E121" s="139"/>
      <c r="F121" s="144" t="str">
        <f>F10</f>
        <v xml:space="preserve"> </v>
      </c>
      <c r="G121" s="139"/>
      <c r="H121" s="259"/>
      <c r="I121" s="141" t="s">
        <v>384</v>
      </c>
      <c r="J121" s="145">
        <f>IF(J10="","",J10)</f>
        <v>45626</v>
      </c>
      <c r="K121" s="139"/>
      <c r="L121" s="244"/>
      <c r="S121" s="139"/>
      <c r="T121" s="139"/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</row>
    <row r="122" spans="1:63" s="143" customFormat="1" ht="6.9" customHeight="1">
      <c r="A122" s="139"/>
      <c r="B122" s="140"/>
      <c r="C122" s="139"/>
      <c r="D122" s="139"/>
      <c r="E122" s="139"/>
      <c r="F122" s="139"/>
      <c r="G122" s="139"/>
      <c r="H122" s="259"/>
      <c r="I122" s="139"/>
      <c r="J122" s="139"/>
      <c r="K122" s="139"/>
      <c r="L122" s="244"/>
      <c r="S122" s="139"/>
      <c r="T122" s="139"/>
      <c r="U122" s="139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/>
    </row>
    <row r="123" spans="1:63" s="143" customFormat="1" ht="15.15" customHeight="1">
      <c r="A123" s="139"/>
      <c r="B123" s="140"/>
      <c r="C123" s="141" t="s">
        <v>385</v>
      </c>
      <c r="D123" s="139"/>
      <c r="E123" s="139"/>
      <c r="F123" s="144" t="str">
        <f>E13</f>
        <v xml:space="preserve"> </v>
      </c>
      <c r="G123" s="139"/>
      <c r="H123" s="259"/>
      <c r="I123" s="141" t="s">
        <v>19</v>
      </c>
      <c r="J123" s="173" t="str">
        <f>E19</f>
        <v xml:space="preserve"> </v>
      </c>
      <c r="K123" s="139"/>
      <c r="L123" s="244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/>
    </row>
    <row r="124" spans="1:63" s="143" customFormat="1" ht="15.15" customHeight="1">
      <c r="A124" s="139"/>
      <c r="B124" s="140"/>
      <c r="C124" s="141" t="s">
        <v>18</v>
      </c>
      <c r="D124" s="139"/>
      <c r="E124" s="139"/>
      <c r="F124" s="144" t="str">
        <f>IF(E16="","",E16)</f>
        <v xml:space="preserve"> </v>
      </c>
      <c r="G124" s="139"/>
      <c r="H124" s="259"/>
      <c r="I124" s="141" t="s">
        <v>386</v>
      </c>
      <c r="J124" s="173" t="str">
        <f>E22</f>
        <v xml:space="preserve"> </v>
      </c>
      <c r="K124" s="139"/>
      <c r="L124" s="244"/>
      <c r="S124" s="139"/>
      <c r="T124" s="139"/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</row>
    <row r="125" spans="1:63" s="143" customFormat="1" ht="10.35" customHeight="1">
      <c r="A125" s="139"/>
      <c r="B125" s="140"/>
      <c r="C125" s="139"/>
      <c r="D125" s="139"/>
      <c r="E125" s="139"/>
      <c r="F125" s="139"/>
      <c r="G125" s="139"/>
      <c r="H125" s="259"/>
      <c r="I125" s="139"/>
      <c r="J125" s="139"/>
      <c r="K125" s="139"/>
      <c r="L125" s="244"/>
      <c r="S125" s="139"/>
      <c r="T125" s="139"/>
      <c r="U125" s="139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/>
    </row>
    <row r="126" spans="1:63" s="196" customFormat="1" ht="29.25" customHeight="1">
      <c r="A126" s="187"/>
      <c r="B126" s="188"/>
      <c r="C126" s="189" t="s">
        <v>426</v>
      </c>
      <c r="D126" s="190" t="s">
        <v>427</v>
      </c>
      <c r="E126" s="190" t="s">
        <v>428</v>
      </c>
      <c r="F126" s="190" t="s">
        <v>349</v>
      </c>
      <c r="G126" s="190" t="s">
        <v>104</v>
      </c>
      <c r="H126" s="270" t="s">
        <v>429</v>
      </c>
      <c r="I126" s="190" t="s">
        <v>430</v>
      </c>
      <c r="J126" s="191" t="s">
        <v>407</v>
      </c>
      <c r="K126" s="192" t="s">
        <v>431</v>
      </c>
      <c r="L126" s="249"/>
      <c r="M126" s="193"/>
      <c r="N126" s="194"/>
      <c r="O126" s="194"/>
      <c r="P126" s="194"/>
      <c r="Q126" s="194"/>
      <c r="R126" s="194"/>
      <c r="S126" s="194"/>
      <c r="T126" s="195"/>
      <c r="U126" s="187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/>
    </row>
    <row r="127" spans="1:63" s="143" customFormat="1" ht="22.8" customHeight="1">
      <c r="A127" s="139"/>
      <c r="B127" s="140"/>
      <c r="C127" s="197" t="s">
        <v>432</v>
      </c>
      <c r="D127" s="139"/>
      <c r="E127" s="139"/>
      <c r="F127" s="139"/>
      <c r="G127" s="139"/>
      <c r="H127" s="259"/>
      <c r="I127" s="139"/>
      <c r="J127" s="198">
        <f>BK127</f>
        <v>0</v>
      </c>
      <c r="K127" s="139"/>
      <c r="L127" s="250"/>
      <c r="M127" s="199"/>
      <c r="N127" s="200"/>
      <c r="O127" s="149"/>
      <c r="P127" s="201"/>
      <c r="Q127" s="149"/>
      <c r="R127" s="201"/>
      <c r="S127" s="149"/>
      <c r="T127" s="202"/>
      <c r="U127" s="139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/>
      <c r="AT127" s="133" t="s">
        <v>433</v>
      </c>
      <c r="AU127" s="133" t="s">
        <v>409</v>
      </c>
      <c r="BK127" s="203">
        <f>BK128+BK156+BK237+BK241</f>
        <v>0</v>
      </c>
    </row>
    <row r="128" spans="1:63" s="204" customFormat="1" ht="25.95" customHeight="1">
      <c r="B128" s="205"/>
      <c r="D128" s="206" t="s">
        <v>433</v>
      </c>
      <c r="E128" s="207" t="s">
        <v>24</v>
      </c>
      <c r="F128" s="207" t="s">
        <v>434</v>
      </c>
      <c r="H128" s="271"/>
      <c r="J128" s="208">
        <f>BK128</f>
        <v>0</v>
      </c>
      <c r="L128" s="251"/>
      <c r="M128" s="209"/>
      <c r="N128" s="210"/>
      <c r="O128" s="210"/>
      <c r="P128" s="211"/>
      <c r="Q128" s="210"/>
      <c r="R128" s="211"/>
      <c r="S128" s="210"/>
      <c r="T128" s="212"/>
      <c r="AR128" s="206" t="s">
        <v>58</v>
      </c>
      <c r="AT128" s="213" t="s">
        <v>433</v>
      </c>
      <c r="AU128" s="213" t="s">
        <v>435</v>
      </c>
      <c r="AY128" s="206" t="s">
        <v>436</v>
      </c>
      <c r="BK128" s="214">
        <f>BK129+BK136+BK138+BK149+BK152</f>
        <v>0</v>
      </c>
    </row>
    <row r="129" spans="1:65" s="204" customFormat="1" ht="22.8" customHeight="1">
      <c r="B129" s="205"/>
      <c r="D129" s="206" t="s">
        <v>433</v>
      </c>
      <c r="E129" s="215" t="s">
        <v>437</v>
      </c>
      <c r="F129" s="215" t="s">
        <v>438</v>
      </c>
      <c r="H129" s="271"/>
      <c r="J129" s="216">
        <f>BK129</f>
        <v>0</v>
      </c>
      <c r="L129" s="251"/>
      <c r="M129" s="209"/>
      <c r="N129" s="210"/>
      <c r="O129" s="210"/>
      <c r="P129" s="211"/>
      <c r="Q129" s="210"/>
      <c r="R129" s="211"/>
      <c r="S129" s="210"/>
      <c r="T129" s="212"/>
      <c r="AR129" s="206" t="s">
        <v>58</v>
      </c>
      <c r="AT129" s="213" t="s">
        <v>433</v>
      </c>
      <c r="AU129" s="213" t="s">
        <v>56</v>
      </c>
      <c r="AY129" s="206" t="s">
        <v>436</v>
      </c>
      <c r="BK129" s="214">
        <f>SUM(BK130:BK135)</f>
        <v>0</v>
      </c>
    </row>
    <row r="130" spans="1:65" s="143" customFormat="1" ht="24.15" customHeight="1">
      <c r="A130" s="139"/>
      <c r="B130" s="217"/>
      <c r="C130" s="218" t="s">
        <v>56</v>
      </c>
      <c r="D130" s="218" t="s">
        <v>439</v>
      </c>
      <c r="E130" s="219" t="s">
        <v>440</v>
      </c>
      <c r="F130" s="220" t="s">
        <v>441</v>
      </c>
      <c r="G130" s="221" t="s">
        <v>225</v>
      </c>
      <c r="H130" s="272">
        <v>60</v>
      </c>
      <c r="I130" s="255"/>
      <c r="J130" s="222">
        <f t="shared" ref="J130:J135" si="0">ROUND(I130*H130,2)</f>
        <v>0</v>
      </c>
      <c r="K130" s="223"/>
      <c r="L130" s="244"/>
      <c r="M130" s="224"/>
      <c r="N130" s="225"/>
      <c r="O130" s="226"/>
      <c r="P130" s="226"/>
      <c r="Q130" s="226"/>
      <c r="R130" s="226"/>
      <c r="S130" s="226"/>
      <c r="T130" s="227"/>
      <c r="U130" s="139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/>
      <c r="AR130" s="228" t="s">
        <v>442</v>
      </c>
      <c r="AT130" s="228" t="s">
        <v>439</v>
      </c>
      <c r="AU130" s="228" t="s">
        <v>58</v>
      </c>
      <c r="AY130" s="133" t="s">
        <v>436</v>
      </c>
      <c r="BE130" s="229">
        <f t="shared" ref="BE130:BE135" si="1">IF(N130="základní",J130,0)</f>
        <v>0</v>
      </c>
      <c r="BF130" s="229">
        <f t="shared" ref="BF130:BF135" si="2">IF(N130="snížená",J130,0)</f>
        <v>0</v>
      </c>
      <c r="BG130" s="229">
        <f t="shared" ref="BG130:BG135" si="3">IF(N130="zákl. přenesená",J130,0)</f>
        <v>0</v>
      </c>
      <c r="BH130" s="229">
        <f t="shared" ref="BH130:BH135" si="4">IF(N130="sníž. přenesená",J130,0)</f>
        <v>0</v>
      </c>
      <c r="BI130" s="229">
        <f t="shared" ref="BI130:BI135" si="5">IF(N130="nulová",J130,0)</f>
        <v>0</v>
      </c>
      <c r="BJ130" s="133" t="s">
        <v>56</v>
      </c>
      <c r="BK130" s="229">
        <f t="shared" ref="BK130:BK135" si="6">ROUND(I130*H130,2)</f>
        <v>0</v>
      </c>
      <c r="BL130" s="133" t="s">
        <v>442</v>
      </c>
      <c r="BM130" s="228" t="s">
        <v>443</v>
      </c>
    </row>
    <row r="131" spans="1:65" s="143" customFormat="1" ht="24.15" customHeight="1">
      <c r="A131" s="139"/>
      <c r="B131" s="217"/>
      <c r="C131" s="218" t="s">
        <v>58</v>
      </c>
      <c r="D131" s="218" t="s">
        <v>439</v>
      </c>
      <c r="E131" s="219" t="s">
        <v>444</v>
      </c>
      <c r="F131" s="220" t="s">
        <v>445</v>
      </c>
      <c r="G131" s="221" t="s">
        <v>225</v>
      </c>
      <c r="H131" s="272">
        <v>1</v>
      </c>
      <c r="I131" s="255"/>
      <c r="J131" s="222">
        <f t="shared" si="0"/>
        <v>0</v>
      </c>
      <c r="K131" s="223"/>
      <c r="L131" s="244"/>
      <c r="M131" s="224"/>
      <c r="N131" s="225"/>
      <c r="O131" s="226"/>
      <c r="P131" s="226"/>
      <c r="Q131" s="226"/>
      <c r="R131" s="226"/>
      <c r="S131" s="226"/>
      <c r="T131" s="227"/>
      <c r="U131" s="139"/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/>
      <c r="AR131" s="228" t="s">
        <v>442</v>
      </c>
      <c r="AT131" s="228" t="s">
        <v>439</v>
      </c>
      <c r="AU131" s="228" t="s">
        <v>58</v>
      </c>
      <c r="AY131" s="133" t="s">
        <v>436</v>
      </c>
      <c r="BE131" s="229">
        <f t="shared" si="1"/>
        <v>0</v>
      </c>
      <c r="BF131" s="229">
        <f t="shared" si="2"/>
        <v>0</v>
      </c>
      <c r="BG131" s="229">
        <f t="shared" si="3"/>
        <v>0</v>
      </c>
      <c r="BH131" s="229">
        <f t="shared" si="4"/>
        <v>0</v>
      </c>
      <c r="BI131" s="229">
        <f t="shared" si="5"/>
        <v>0</v>
      </c>
      <c r="BJ131" s="133" t="s">
        <v>56</v>
      </c>
      <c r="BK131" s="229">
        <f t="shared" si="6"/>
        <v>0</v>
      </c>
      <c r="BL131" s="133" t="s">
        <v>442</v>
      </c>
      <c r="BM131" s="228" t="s">
        <v>446</v>
      </c>
    </row>
    <row r="132" spans="1:65" s="143" customFormat="1" ht="37.799999999999997" customHeight="1">
      <c r="A132" s="139"/>
      <c r="B132" s="217"/>
      <c r="C132" s="230" t="s">
        <v>60</v>
      </c>
      <c r="D132" s="230" t="s">
        <v>447</v>
      </c>
      <c r="E132" s="231" t="s">
        <v>448</v>
      </c>
      <c r="F132" s="232" t="s">
        <v>449</v>
      </c>
      <c r="G132" s="233" t="s">
        <v>450</v>
      </c>
      <c r="H132" s="272">
        <v>1</v>
      </c>
      <c r="I132" s="256"/>
      <c r="J132" s="234">
        <f t="shared" si="0"/>
        <v>0</v>
      </c>
      <c r="K132" s="235"/>
      <c r="L132" s="252"/>
      <c r="M132" s="236"/>
      <c r="N132" s="237"/>
      <c r="O132" s="226"/>
      <c r="P132" s="226"/>
      <c r="Q132" s="226"/>
      <c r="R132" s="226"/>
      <c r="S132" s="226"/>
      <c r="T132" s="227"/>
      <c r="U132" s="139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/>
      <c r="AR132" s="228" t="s">
        <v>451</v>
      </c>
      <c r="AT132" s="228" t="s">
        <v>447</v>
      </c>
      <c r="AU132" s="228" t="s">
        <v>58</v>
      </c>
      <c r="AY132" s="133" t="s">
        <v>436</v>
      </c>
      <c r="BE132" s="229">
        <f t="shared" si="1"/>
        <v>0</v>
      </c>
      <c r="BF132" s="229">
        <f t="shared" si="2"/>
        <v>0</v>
      </c>
      <c r="BG132" s="229">
        <f t="shared" si="3"/>
        <v>0</v>
      </c>
      <c r="BH132" s="229">
        <f t="shared" si="4"/>
        <v>0</v>
      </c>
      <c r="BI132" s="229">
        <f t="shared" si="5"/>
        <v>0</v>
      </c>
      <c r="BJ132" s="133" t="s">
        <v>56</v>
      </c>
      <c r="BK132" s="229">
        <f t="shared" si="6"/>
        <v>0</v>
      </c>
      <c r="BL132" s="133" t="s">
        <v>442</v>
      </c>
      <c r="BM132" s="228" t="s">
        <v>452</v>
      </c>
    </row>
    <row r="133" spans="1:65" s="143" customFormat="1" ht="24.15" hidden="1" customHeight="1">
      <c r="A133" s="139"/>
      <c r="B133" s="217"/>
      <c r="C133" s="218" t="s">
        <v>352</v>
      </c>
      <c r="D133" s="218" t="s">
        <v>439</v>
      </c>
      <c r="E133" s="219" t="s">
        <v>444</v>
      </c>
      <c r="F133" s="220" t="s">
        <v>445</v>
      </c>
      <c r="G133" s="221" t="s">
        <v>225</v>
      </c>
      <c r="H133" s="272">
        <v>0</v>
      </c>
      <c r="I133" s="255"/>
      <c r="J133" s="222">
        <f t="shared" si="0"/>
        <v>0</v>
      </c>
      <c r="K133" s="223"/>
      <c r="L133" s="250"/>
      <c r="M133" s="224"/>
      <c r="N133" s="225"/>
      <c r="O133" s="226"/>
      <c r="P133" s="226"/>
      <c r="Q133" s="226"/>
      <c r="R133" s="226"/>
      <c r="S133" s="226"/>
      <c r="T133" s="227"/>
      <c r="U133" s="139"/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/>
      <c r="AR133" s="228" t="s">
        <v>442</v>
      </c>
      <c r="AT133" s="228" t="s">
        <v>439</v>
      </c>
      <c r="AU133" s="228" t="s">
        <v>58</v>
      </c>
      <c r="AY133" s="133" t="s">
        <v>436</v>
      </c>
      <c r="BE133" s="229">
        <f t="shared" si="1"/>
        <v>0</v>
      </c>
      <c r="BF133" s="229">
        <f t="shared" si="2"/>
        <v>0</v>
      </c>
      <c r="BG133" s="229">
        <f t="shared" si="3"/>
        <v>0</v>
      </c>
      <c r="BH133" s="229">
        <f t="shared" si="4"/>
        <v>0</v>
      </c>
      <c r="BI133" s="229">
        <f t="shared" si="5"/>
        <v>0</v>
      </c>
      <c r="BJ133" s="133" t="s">
        <v>56</v>
      </c>
      <c r="BK133" s="229">
        <f t="shared" si="6"/>
        <v>0</v>
      </c>
      <c r="BL133" s="133" t="s">
        <v>442</v>
      </c>
      <c r="BM133" s="228" t="s">
        <v>453</v>
      </c>
    </row>
    <row r="134" spans="1:65" s="143" customFormat="1" ht="37.799999999999997" hidden="1" customHeight="1">
      <c r="A134" s="139"/>
      <c r="B134" s="217"/>
      <c r="C134" s="230" t="s">
        <v>353</v>
      </c>
      <c r="D134" s="230" t="s">
        <v>447</v>
      </c>
      <c r="E134" s="231" t="s">
        <v>454</v>
      </c>
      <c r="F134" s="232" t="s">
        <v>455</v>
      </c>
      <c r="G134" s="233" t="s">
        <v>450</v>
      </c>
      <c r="H134" s="272">
        <v>0</v>
      </c>
      <c r="I134" s="256"/>
      <c r="J134" s="234">
        <f t="shared" si="0"/>
        <v>0</v>
      </c>
      <c r="K134" s="235"/>
      <c r="L134" s="252"/>
      <c r="M134" s="236"/>
      <c r="N134" s="237"/>
      <c r="O134" s="226"/>
      <c r="P134" s="226"/>
      <c r="Q134" s="226"/>
      <c r="R134" s="226"/>
      <c r="S134" s="226"/>
      <c r="T134" s="227"/>
      <c r="U134" s="139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/>
      <c r="AR134" s="228" t="s">
        <v>451</v>
      </c>
      <c r="AT134" s="228" t="s">
        <v>447</v>
      </c>
      <c r="AU134" s="228" t="s">
        <v>58</v>
      </c>
      <c r="AY134" s="133" t="s">
        <v>436</v>
      </c>
      <c r="BE134" s="229">
        <f t="shared" si="1"/>
        <v>0</v>
      </c>
      <c r="BF134" s="229">
        <f t="shared" si="2"/>
        <v>0</v>
      </c>
      <c r="BG134" s="229">
        <f t="shared" si="3"/>
        <v>0</v>
      </c>
      <c r="BH134" s="229">
        <f t="shared" si="4"/>
        <v>0</v>
      </c>
      <c r="BI134" s="229">
        <f t="shared" si="5"/>
        <v>0</v>
      </c>
      <c r="BJ134" s="133" t="s">
        <v>56</v>
      </c>
      <c r="BK134" s="229">
        <f t="shared" si="6"/>
        <v>0</v>
      </c>
      <c r="BL134" s="133" t="s">
        <v>442</v>
      </c>
      <c r="BM134" s="228" t="s">
        <v>456</v>
      </c>
    </row>
    <row r="135" spans="1:65" s="143" customFormat="1" ht="24.15" customHeight="1">
      <c r="A135" s="139"/>
      <c r="B135" s="217"/>
      <c r="C135" s="218" t="s">
        <v>354</v>
      </c>
      <c r="D135" s="218" t="s">
        <v>439</v>
      </c>
      <c r="E135" s="219" t="s">
        <v>457</v>
      </c>
      <c r="F135" s="220" t="s">
        <v>458</v>
      </c>
      <c r="G135" s="221" t="s">
        <v>225</v>
      </c>
      <c r="H135" s="272">
        <v>1</v>
      </c>
      <c r="I135" s="255"/>
      <c r="J135" s="222">
        <f t="shared" si="0"/>
        <v>0</v>
      </c>
      <c r="K135" s="223"/>
      <c r="L135" s="253"/>
      <c r="M135" s="224"/>
      <c r="N135" s="225"/>
      <c r="O135" s="226"/>
      <c r="P135" s="226"/>
      <c r="Q135" s="226"/>
      <c r="R135" s="226"/>
      <c r="S135" s="226"/>
      <c r="T135" s="227"/>
      <c r="U135" s="139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/>
      <c r="AR135" s="228" t="s">
        <v>442</v>
      </c>
      <c r="AT135" s="228" t="s">
        <v>439</v>
      </c>
      <c r="AU135" s="228" t="s">
        <v>58</v>
      </c>
      <c r="AY135" s="133" t="s">
        <v>436</v>
      </c>
      <c r="BE135" s="229">
        <f t="shared" si="1"/>
        <v>0</v>
      </c>
      <c r="BF135" s="229">
        <f t="shared" si="2"/>
        <v>0</v>
      </c>
      <c r="BG135" s="229">
        <f t="shared" si="3"/>
        <v>0</v>
      </c>
      <c r="BH135" s="229">
        <f t="shared" si="4"/>
        <v>0</v>
      </c>
      <c r="BI135" s="229">
        <f t="shared" si="5"/>
        <v>0</v>
      </c>
      <c r="BJ135" s="133" t="s">
        <v>56</v>
      </c>
      <c r="BK135" s="229">
        <f t="shared" si="6"/>
        <v>0</v>
      </c>
      <c r="BL135" s="133" t="s">
        <v>442</v>
      </c>
      <c r="BM135" s="228" t="s">
        <v>459</v>
      </c>
    </row>
    <row r="136" spans="1:65" s="204" customFormat="1" ht="22.8" customHeight="1">
      <c r="B136" s="205"/>
      <c r="D136" s="206" t="s">
        <v>433</v>
      </c>
      <c r="E136" s="215" t="s">
        <v>460</v>
      </c>
      <c r="F136" s="215" t="s">
        <v>461</v>
      </c>
      <c r="H136" s="272"/>
      <c r="J136" s="216">
        <f>BK136</f>
        <v>0</v>
      </c>
      <c r="L136" s="251"/>
      <c r="M136" s="209"/>
      <c r="N136" s="210"/>
      <c r="O136" s="210"/>
      <c r="P136" s="211"/>
      <c r="Q136" s="210"/>
      <c r="R136" s="211"/>
      <c r="S136" s="210"/>
      <c r="T136" s="212"/>
      <c r="AR136" s="206" t="s">
        <v>58</v>
      </c>
      <c r="AT136" s="213" t="s">
        <v>433</v>
      </c>
      <c r="AU136" s="213" t="s">
        <v>56</v>
      </c>
      <c r="AY136" s="206" t="s">
        <v>436</v>
      </c>
      <c r="BK136" s="214">
        <f>BK137</f>
        <v>0</v>
      </c>
    </row>
    <row r="137" spans="1:65" s="143" customFormat="1" ht="24.15" customHeight="1">
      <c r="A137" s="139"/>
      <c r="B137" s="217"/>
      <c r="C137" s="230" t="s">
        <v>355</v>
      </c>
      <c r="D137" s="230" t="s">
        <v>447</v>
      </c>
      <c r="E137" s="231" t="s">
        <v>462</v>
      </c>
      <c r="F137" s="232" t="s">
        <v>463</v>
      </c>
      <c r="G137" s="233" t="s">
        <v>450</v>
      </c>
      <c r="H137" s="272">
        <v>1</v>
      </c>
      <c r="I137" s="256"/>
      <c r="J137" s="234">
        <f>ROUND(I137*H137,2)</f>
        <v>0</v>
      </c>
      <c r="K137" s="235"/>
      <c r="L137" s="254"/>
      <c r="M137" s="236"/>
      <c r="N137" s="237"/>
      <c r="O137" s="226"/>
      <c r="P137" s="226"/>
      <c r="Q137" s="226"/>
      <c r="R137" s="226"/>
      <c r="S137" s="226"/>
      <c r="T137" s="227"/>
      <c r="U137" s="139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/>
      <c r="AR137" s="228" t="s">
        <v>451</v>
      </c>
      <c r="AT137" s="228" t="s">
        <v>447</v>
      </c>
      <c r="AU137" s="228" t="s">
        <v>58</v>
      </c>
      <c r="AY137" s="133" t="s">
        <v>436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33" t="s">
        <v>56</v>
      </c>
      <c r="BK137" s="229">
        <f>ROUND(I137*H137,2)</f>
        <v>0</v>
      </c>
      <c r="BL137" s="133" t="s">
        <v>442</v>
      </c>
      <c r="BM137" s="228" t="s">
        <v>464</v>
      </c>
    </row>
    <row r="138" spans="1:65" s="204" customFormat="1" ht="22.8" customHeight="1">
      <c r="B138" s="205"/>
      <c r="D138" s="206" t="s">
        <v>433</v>
      </c>
      <c r="E138" s="215" t="s">
        <v>465</v>
      </c>
      <c r="F138" s="215" t="s">
        <v>466</v>
      </c>
      <c r="H138" s="272"/>
      <c r="J138" s="216">
        <f>BK138</f>
        <v>0</v>
      </c>
      <c r="L138" s="251"/>
      <c r="M138" s="209"/>
      <c r="N138" s="210"/>
      <c r="O138" s="210"/>
      <c r="P138" s="211"/>
      <c r="Q138" s="210"/>
      <c r="R138" s="211"/>
      <c r="S138" s="210"/>
      <c r="T138" s="212"/>
      <c r="AR138" s="206" t="s">
        <v>58</v>
      </c>
      <c r="AT138" s="213" t="s">
        <v>433</v>
      </c>
      <c r="AU138" s="213" t="s">
        <v>56</v>
      </c>
      <c r="AY138" s="206" t="s">
        <v>436</v>
      </c>
      <c r="BK138" s="214">
        <f>SUM(BK139:BK148)</f>
        <v>0</v>
      </c>
    </row>
    <row r="139" spans="1:65" s="143" customFormat="1" ht="16.5" customHeight="1">
      <c r="A139" s="139"/>
      <c r="B139" s="217"/>
      <c r="C139" s="230" t="s">
        <v>68</v>
      </c>
      <c r="D139" s="230" t="s">
        <v>447</v>
      </c>
      <c r="E139" s="231" t="s">
        <v>467</v>
      </c>
      <c r="F139" s="232" t="s">
        <v>468</v>
      </c>
      <c r="G139" s="233" t="s">
        <v>469</v>
      </c>
      <c r="H139" s="272">
        <v>5</v>
      </c>
      <c r="I139" s="256"/>
      <c r="J139" s="234">
        <f t="shared" ref="J139:J148" si="7">ROUND(I139*H139,2)</f>
        <v>0</v>
      </c>
      <c r="K139" s="235"/>
      <c r="L139" s="252"/>
      <c r="M139" s="236"/>
      <c r="N139" s="237"/>
      <c r="O139" s="226"/>
      <c r="P139" s="226"/>
      <c r="Q139" s="226"/>
      <c r="R139" s="226"/>
      <c r="S139" s="226"/>
      <c r="T139" s="227"/>
      <c r="U139" s="139"/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/>
      <c r="AR139" s="228" t="s">
        <v>470</v>
      </c>
      <c r="AT139" s="228" t="s">
        <v>447</v>
      </c>
      <c r="AU139" s="228" t="s">
        <v>58</v>
      </c>
      <c r="AY139" s="133" t="s">
        <v>436</v>
      </c>
      <c r="BE139" s="229">
        <f t="shared" ref="BE139:BE148" si="8">IF(N139="základní",J139,0)</f>
        <v>0</v>
      </c>
      <c r="BF139" s="229">
        <f t="shared" ref="BF139:BF148" si="9">IF(N139="snížená",J139,0)</f>
        <v>0</v>
      </c>
      <c r="BG139" s="229">
        <f t="shared" ref="BG139:BG148" si="10">IF(N139="zákl. přenesená",J139,0)</f>
        <v>0</v>
      </c>
      <c r="BH139" s="229">
        <f t="shared" ref="BH139:BH148" si="11">IF(N139="sníž. přenesená",J139,0)</f>
        <v>0</v>
      </c>
      <c r="BI139" s="229">
        <f t="shared" ref="BI139:BI148" si="12">IF(N139="nulová",J139,0)</f>
        <v>0</v>
      </c>
      <c r="BJ139" s="133" t="s">
        <v>56</v>
      </c>
      <c r="BK139" s="229">
        <f t="shared" ref="BK139:BK148" si="13">ROUND(I139*H139,2)</f>
        <v>0</v>
      </c>
      <c r="BL139" s="133" t="s">
        <v>471</v>
      </c>
      <c r="BM139" s="228" t="s">
        <v>472</v>
      </c>
    </row>
    <row r="140" spans="1:65" s="143" customFormat="1" ht="24.15" hidden="1" customHeight="1">
      <c r="A140" s="139"/>
      <c r="B140" s="217"/>
      <c r="C140" s="218" t="s">
        <v>473</v>
      </c>
      <c r="D140" s="218" t="s">
        <v>439</v>
      </c>
      <c r="E140" s="219" t="s">
        <v>474</v>
      </c>
      <c r="F140" s="220" t="s">
        <v>475</v>
      </c>
      <c r="G140" s="221" t="s">
        <v>174</v>
      </c>
      <c r="H140" s="272">
        <v>0</v>
      </c>
      <c r="I140" s="255"/>
      <c r="J140" s="222">
        <f t="shared" si="7"/>
        <v>0</v>
      </c>
      <c r="K140" s="223"/>
      <c r="L140" s="250"/>
      <c r="M140" s="224"/>
      <c r="N140" s="225"/>
      <c r="O140" s="226"/>
      <c r="P140" s="226"/>
      <c r="Q140" s="226"/>
      <c r="R140" s="226"/>
      <c r="S140" s="226"/>
      <c r="T140" s="227"/>
      <c r="U140" s="139"/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/>
      <c r="AR140" s="228" t="s">
        <v>471</v>
      </c>
      <c r="AT140" s="228" t="s">
        <v>439</v>
      </c>
      <c r="AU140" s="228" t="s">
        <v>58</v>
      </c>
      <c r="AY140" s="133" t="s">
        <v>436</v>
      </c>
      <c r="BE140" s="229">
        <f t="shared" si="8"/>
        <v>0</v>
      </c>
      <c r="BF140" s="229">
        <f t="shared" si="9"/>
        <v>0</v>
      </c>
      <c r="BG140" s="229">
        <f t="shared" si="10"/>
        <v>0</v>
      </c>
      <c r="BH140" s="229">
        <f t="shared" si="11"/>
        <v>0</v>
      </c>
      <c r="BI140" s="229">
        <f t="shared" si="12"/>
        <v>0</v>
      </c>
      <c r="BJ140" s="133" t="s">
        <v>56</v>
      </c>
      <c r="BK140" s="229">
        <f t="shared" si="13"/>
        <v>0</v>
      </c>
      <c r="BL140" s="133" t="s">
        <v>471</v>
      </c>
      <c r="BM140" s="228" t="s">
        <v>476</v>
      </c>
    </row>
    <row r="141" spans="1:65" s="143" customFormat="1" ht="21.75" hidden="1" customHeight="1">
      <c r="A141" s="139"/>
      <c r="B141" s="217"/>
      <c r="C141" s="230" t="s">
        <v>477</v>
      </c>
      <c r="D141" s="230" t="s">
        <v>447</v>
      </c>
      <c r="E141" s="231" t="s">
        <v>478</v>
      </c>
      <c r="F141" s="232" t="s">
        <v>479</v>
      </c>
      <c r="G141" s="233" t="s">
        <v>174</v>
      </c>
      <c r="H141" s="272">
        <v>0</v>
      </c>
      <c r="I141" s="256"/>
      <c r="J141" s="234">
        <f t="shared" si="7"/>
        <v>0</v>
      </c>
      <c r="K141" s="235"/>
      <c r="L141" s="252"/>
      <c r="M141" s="236"/>
      <c r="N141" s="237"/>
      <c r="O141" s="226"/>
      <c r="P141" s="226"/>
      <c r="Q141" s="226"/>
      <c r="R141" s="226"/>
      <c r="S141" s="226"/>
      <c r="T141" s="227"/>
      <c r="U141" s="139"/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/>
      <c r="AR141" s="228" t="s">
        <v>470</v>
      </c>
      <c r="AT141" s="228" t="s">
        <v>447</v>
      </c>
      <c r="AU141" s="228" t="s">
        <v>58</v>
      </c>
      <c r="AY141" s="133" t="s">
        <v>436</v>
      </c>
      <c r="BE141" s="229">
        <f t="shared" si="8"/>
        <v>0</v>
      </c>
      <c r="BF141" s="229">
        <f t="shared" si="9"/>
        <v>0</v>
      </c>
      <c r="BG141" s="229">
        <f t="shared" si="10"/>
        <v>0</v>
      </c>
      <c r="BH141" s="229">
        <f t="shared" si="11"/>
        <v>0</v>
      </c>
      <c r="BI141" s="229">
        <f t="shared" si="12"/>
        <v>0</v>
      </c>
      <c r="BJ141" s="133" t="s">
        <v>56</v>
      </c>
      <c r="BK141" s="229">
        <f t="shared" si="13"/>
        <v>0</v>
      </c>
      <c r="BL141" s="133" t="s">
        <v>471</v>
      </c>
      <c r="BM141" s="228" t="s">
        <v>480</v>
      </c>
    </row>
    <row r="142" spans="1:65" s="143" customFormat="1" ht="24.15" customHeight="1">
      <c r="A142" s="139"/>
      <c r="B142" s="217"/>
      <c r="C142" s="218" t="s">
        <v>481</v>
      </c>
      <c r="D142" s="218" t="s">
        <v>439</v>
      </c>
      <c r="E142" s="219" t="s">
        <v>482</v>
      </c>
      <c r="F142" s="220" t="s">
        <v>483</v>
      </c>
      <c r="G142" s="221" t="s">
        <v>225</v>
      </c>
      <c r="H142" s="272">
        <v>3</v>
      </c>
      <c r="I142" s="255"/>
      <c r="J142" s="222">
        <f t="shared" si="7"/>
        <v>0</v>
      </c>
      <c r="K142" s="223"/>
      <c r="L142" s="244"/>
      <c r="M142" s="224"/>
      <c r="N142" s="225"/>
      <c r="O142" s="226"/>
      <c r="P142" s="226"/>
      <c r="Q142" s="226"/>
      <c r="R142" s="226"/>
      <c r="S142" s="226"/>
      <c r="T142" s="227"/>
      <c r="U142" s="139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/>
      <c r="AR142" s="228" t="s">
        <v>442</v>
      </c>
      <c r="AT142" s="228" t="s">
        <v>439</v>
      </c>
      <c r="AU142" s="228" t="s">
        <v>58</v>
      </c>
      <c r="AY142" s="133" t="s">
        <v>436</v>
      </c>
      <c r="BE142" s="229">
        <f t="shared" si="8"/>
        <v>0</v>
      </c>
      <c r="BF142" s="229">
        <f t="shared" si="9"/>
        <v>0</v>
      </c>
      <c r="BG142" s="229">
        <f t="shared" si="10"/>
        <v>0</v>
      </c>
      <c r="BH142" s="229">
        <f t="shared" si="11"/>
        <v>0</v>
      </c>
      <c r="BI142" s="229">
        <f t="shared" si="12"/>
        <v>0</v>
      </c>
      <c r="BJ142" s="133" t="s">
        <v>56</v>
      </c>
      <c r="BK142" s="229">
        <f t="shared" si="13"/>
        <v>0</v>
      </c>
      <c r="BL142" s="133" t="s">
        <v>442</v>
      </c>
      <c r="BM142" s="228" t="s">
        <v>484</v>
      </c>
    </row>
    <row r="143" spans="1:65" s="143" customFormat="1" ht="16.5" customHeight="1">
      <c r="A143" s="139"/>
      <c r="B143" s="217"/>
      <c r="C143" s="230" t="s">
        <v>485</v>
      </c>
      <c r="D143" s="230" t="s">
        <v>447</v>
      </c>
      <c r="E143" s="231" t="s">
        <v>486</v>
      </c>
      <c r="F143" s="232" t="s">
        <v>487</v>
      </c>
      <c r="G143" s="233" t="s">
        <v>450</v>
      </c>
      <c r="H143" s="272">
        <v>3</v>
      </c>
      <c r="I143" s="256"/>
      <c r="J143" s="234">
        <f t="shared" si="7"/>
        <v>0</v>
      </c>
      <c r="K143" s="235"/>
      <c r="L143" s="252"/>
      <c r="M143" s="236"/>
      <c r="N143" s="237"/>
      <c r="O143" s="226"/>
      <c r="P143" s="226"/>
      <c r="Q143" s="226"/>
      <c r="R143" s="226"/>
      <c r="S143" s="226"/>
      <c r="T143" s="227"/>
      <c r="U143" s="139"/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/>
      <c r="AR143" s="228" t="s">
        <v>451</v>
      </c>
      <c r="AT143" s="228" t="s">
        <v>447</v>
      </c>
      <c r="AU143" s="228" t="s">
        <v>58</v>
      </c>
      <c r="AY143" s="133" t="s">
        <v>436</v>
      </c>
      <c r="BE143" s="229">
        <f t="shared" si="8"/>
        <v>0</v>
      </c>
      <c r="BF143" s="229">
        <f t="shared" si="9"/>
        <v>0</v>
      </c>
      <c r="BG143" s="229">
        <f t="shared" si="10"/>
        <v>0</v>
      </c>
      <c r="BH143" s="229">
        <f t="shared" si="11"/>
        <v>0</v>
      </c>
      <c r="BI143" s="229">
        <f t="shared" si="12"/>
        <v>0</v>
      </c>
      <c r="BJ143" s="133" t="s">
        <v>56</v>
      </c>
      <c r="BK143" s="229">
        <f t="shared" si="13"/>
        <v>0</v>
      </c>
      <c r="BL143" s="133" t="s">
        <v>442</v>
      </c>
      <c r="BM143" s="228" t="s">
        <v>488</v>
      </c>
    </row>
    <row r="144" spans="1:65" s="143" customFormat="1" ht="24.15" customHeight="1">
      <c r="A144" s="139"/>
      <c r="B144" s="217"/>
      <c r="C144" s="218" t="s">
        <v>489</v>
      </c>
      <c r="D144" s="218" t="s">
        <v>439</v>
      </c>
      <c r="E144" s="219" t="s">
        <v>482</v>
      </c>
      <c r="F144" s="220" t="s">
        <v>483</v>
      </c>
      <c r="G144" s="221" t="s">
        <v>225</v>
      </c>
      <c r="H144" s="272">
        <v>2</v>
      </c>
      <c r="I144" s="255"/>
      <c r="J144" s="222">
        <f t="shared" si="7"/>
        <v>0</v>
      </c>
      <c r="K144" s="223"/>
      <c r="L144" s="244"/>
      <c r="M144" s="224"/>
      <c r="N144" s="225"/>
      <c r="O144" s="226"/>
      <c r="P144" s="226"/>
      <c r="Q144" s="226"/>
      <c r="R144" s="226"/>
      <c r="S144" s="226"/>
      <c r="T144" s="227"/>
      <c r="U144" s="139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/>
      <c r="AR144" s="228" t="s">
        <v>442</v>
      </c>
      <c r="AT144" s="228" t="s">
        <v>439</v>
      </c>
      <c r="AU144" s="228" t="s">
        <v>58</v>
      </c>
      <c r="AY144" s="133" t="s">
        <v>436</v>
      </c>
      <c r="BE144" s="229">
        <f t="shared" si="8"/>
        <v>0</v>
      </c>
      <c r="BF144" s="229">
        <f t="shared" si="9"/>
        <v>0</v>
      </c>
      <c r="BG144" s="229">
        <f t="shared" si="10"/>
        <v>0</v>
      </c>
      <c r="BH144" s="229">
        <f t="shared" si="11"/>
        <v>0</v>
      </c>
      <c r="BI144" s="229">
        <f t="shared" si="12"/>
        <v>0</v>
      </c>
      <c r="BJ144" s="133" t="s">
        <v>56</v>
      </c>
      <c r="BK144" s="229">
        <f t="shared" si="13"/>
        <v>0</v>
      </c>
      <c r="BL144" s="133" t="s">
        <v>442</v>
      </c>
      <c r="BM144" s="228" t="s">
        <v>490</v>
      </c>
    </row>
    <row r="145" spans="1:65" s="143" customFormat="1" ht="21.75" customHeight="1">
      <c r="A145" s="139"/>
      <c r="B145" s="217"/>
      <c r="C145" s="230" t="s">
        <v>491</v>
      </c>
      <c r="D145" s="230" t="s">
        <v>447</v>
      </c>
      <c r="E145" s="231" t="s">
        <v>492</v>
      </c>
      <c r="F145" s="232" t="s">
        <v>493</v>
      </c>
      <c r="G145" s="233" t="s">
        <v>450</v>
      </c>
      <c r="H145" s="272">
        <v>2</v>
      </c>
      <c r="I145" s="256"/>
      <c r="J145" s="234">
        <f t="shared" si="7"/>
        <v>0</v>
      </c>
      <c r="K145" s="235"/>
      <c r="L145" s="252"/>
      <c r="M145" s="236"/>
      <c r="N145" s="237"/>
      <c r="O145" s="226"/>
      <c r="P145" s="226"/>
      <c r="Q145" s="226"/>
      <c r="R145" s="226"/>
      <c r="S145" s="226"/>
      <c r="T145" s="227"/>
      <c r="U145" s="139"/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/>
      <c r="AR145" s="228" t="s">
        <v>451</v>
      </c>
      <c r="AT145" s="228" t="s">
        <v>447</v>
      </c>
      <c r="AU145" s="228" t="s">
        <v>58</v>
      </c>
      <c r="AY145" s="133" t="s">
        <v>436</v>
      </c>
      <c r="BE145" s="229">
        <f t="shared" si="8"/>
        <v>0</v>
      </c>
      <c r="BF145" s="229">
        <f t="shared" si="9"/>
        <v>0</v>
      </c>
      <c r="BG145" s="229">
        <f t="shared" si="10"/>
        <v>0</v>
      </c>
      <c r="BH145" s="229">
        <f t="shared" si="11"/>
        <v>0</v>
      </c>
      <c r="BI145" s="229">
        <f t="shared" si="12"/>
        <v>0</v>
      </c>
      <c r="BJ145" s="133" t="s">
        <v>56</v>
      </c>
      <c r="BK145" s="229">
        <f t="shared" si="13"/>
        <v>0</v>
      </c>
      <c r="BL145" s="133" t="s">
        <v>442</v>
      </c>
      <c r="BM145" s="228" t="s">
        <v>494</v>
      </c>
    </row>
    <row r="146" spans="1:65" s="143" customFormat="1" ht="24.15" hidden="1" customHeight="1">
      <c r="A146" s="139"/>
      <c r="B146" s="217"/>
      <c r="C146" s="218" t="s">
        <v>495</v>
      </c>
      <c r="D146" s="218" t="s">
        <v>439</v>
      </c>
      <c r="E146" s="219" t="s">
        <v>496</v>
      </c>
      <c r="F146" s="220" t="s">
        <v>497</v>
      </c>
      <c r="G146" s="221" t="s">
        <v>225</v>
      </c>
      <c r="H146" s="272">
        <v>0</v>
      </c>
      <c r="I146" s="255">
        <v>48.83</v>
      </c>
      <c r="J146" s="222">
        <f t="shared" si="7"/>
        <v>0</v>
      </c>
      <c r="K146" s="223"/>
      <c r="L146" s="250"/>
      <c r="M146" s="224"/>
      <c r="N146" s="225"/>
      <c r="O146" s="226"/>
      <c r="P146" s="226"/>
      <c r="Q146" s="226"/>
      <c r="R146" s="226"/>
      <c r="S146" s="226"/>
      <c r="T146" s="227"/>
      <c r="U146" s="139"/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/>
      <c r="AR146" s="228" t="s">
        <v>442</v>
      </c>
      <c r="AT146" s="228" t="s">
        <v>439</v>
      </c>
      <c r="AU146" s="228" t="s">
        <v>58</v>
      </c>
      <c r="AY146" s="133" t="s">
        <v>436</v>
      </c>
      <c r="BE146" s="229">
        <f t="shared" si="8"/>
        <v>0</v>
      </c>
      <c r="BF146" s="229">
        <f t="shared" si="9"/>
        <v>0</v>
      </c>
      <c r="BG146" s="229">
        <f t="shared" si="10"/>
        <v>0</v>
      </c>
      <c r="BH146" s="229">
        <f t="shared" si="11"/>
        <v>0</v>
      </c>
      <c r="BI146" s="229">
        <f t="shared" si="12"/>
        <v>0</v>
      </c>
      <c r="BJ146" s="133" t="s">
        <v>56</v>
      </c>
      <c r="BK146" s="229">
        <f t="shared" si="13"/>
        <v>0</v>
      </c>
      <c r="BL146" s="133" t="s">
        <v>442</v>
      </c>
      <c r="BM146" s="228" t="s">
        <v>498</v>
      </c>
    </row>
    <row r="147" spans="1:65" s="143" customFormat="1" ht="16.5" hidden="1" customHeight="1">
      <c r="A147" s="139"/>
      <c r="B147" s="217"/>
      <c r="C147" s="230" t="s">
        <v>442</v>
      </c>
      <c r="D147" s="230" t="s">
        <v>447</v>
      </c>
      <c r="E147" s="231" t="s">
        <v>499</v>
      </c>
      <c r="F147" s="232" t="s">
        <v>500</v>
      </c>
      <c r="G147" s="233" t="s">
        <v>450</v>
      </c>
      <c r="H147" s="272">
        <v>0</v>
      </c>
      <c r="I147" s="256">
        <v>36.67</v>
      </c>
      <c r="J147" s="234">
        <f t="shared" si="7"/>
        <v>0</v>
      </c>
      <c r="K147" s="235"/>
      <c r="L147" s="252"/>
      <c r="M147" s="236"/>
      <c r="N147" s="237"/>
      <c r="O147" s="226"/>
      <c r="P147" s="226"/>
      <c r="Q147" s="226"/>
      <c r="R147" s="226"/>
      <c r="S147" s="226"/>
      <c r="T147" s="227"/>
      <c r="U147" s="139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/>
      <c r="AR147" s="228" t="s">
        <v>451</v>
      </c>
      <c r="AT147" s="228" t="s">
        <v>447</v>
      </c>
      <c r="AU147" s="228" t="s">
        <v>58</v>
      </c>
      <c r="AY147" s="133" t="s">
        <v>436</v>
      </c>
      <c r="BE147" s="229">
        <f t="shared" si="8"/>
        <v>0</v>
      </c>
      <c r="BF147" s="229">
        <f t="shared" si="9"/>
        <v>0</v>
      </c>
      <c r="BG147" s="229">
        <f t="shared" si="10"/>
        <v>0</v>
      </c>
      <c r="BH147" s="229">
        <f t="shared" si="11"/>
        <v>0</v>
      </c>
      <c r="BI147" s="229">
        <f t="shared" si="12"/>
        <v>0</v>
      </c>
      <c r="BJ147" s="133" t="s">
        <v>56</v>
      </c>
      <c r="BK147" s="229">
        <f t="shared" si="13"/>
        <v>0</v>
      </c>
      <c r="BL147" s="133" t="s">
        <v>442</v>
      </c>
      <c r="BM147" s="228" t="s">
        <v>501</v>
      </c>
    </row>
    <row r="148" spans="1:65" s="143" customFormat="1" ht="21.75" hidden="1" customHeight="1">
      <c r="A148" s="139"/>
      <c r="B148" s="217"/>
      <c r="C148" s="218" t="s">
        <v>502</v>
      </c>
      <c r="D148" s="218" t="s">
        <v>439</v>
      </c>
      <c r="E148" s="219" t="s">
        <v>503</v>
      </c>
      <c r="F148" s="220" t="s">
        <v>504</v>
      </c>
      <c r="G148" s="221" t="s">
        <v>225</v>
      </c>
      <c r="H148" s="272">
        <v>0</v>
      </c>
      <c r="I148" s="255">
        <v>5.92</v>
      </c>
      <c r="J148" s="222">
        <f t="shared" si="7"/>
        <v>0</v>
      </c>
      <c r="K148" s="223"/>
      <c r="L148" s="250"/>
      <c r="M148" s="224"/>
      <c r="N148" s="225"/>
      <c r="O148" s="226"/>
      <c r="P148" s="226"/>
      <c r="Q148" s="226"/>
      <c r="R148" s="226"/>
      <c r="S148" s="226"/>
      <c r="T148" s="227"/>
      <c r="U148" s="139"/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/>
      <c r="AR148" s="228" t="s">
        <v>442</v>
      </c>
      <c r="AT148" s="228" t="s">
        <v>439</v>
      </c>
      <c r="AU148" s="228" t="s">
        <v>58</v>
      </c>
      <c r="AY148" s="133" t="s">
        <v>436</v>
      </c>
      <c r="BE148" s="229">
        <f t="shared" si="8"/>
        <v>0</v>
      </c>
      <c r="BF148" s="229">
        <f t="shared" si="9"/>
        <v>0</v>
      </c>
      <c r="BG148" s="229">
        <f t="shared" si="10"/>
        <v>0</v>
      </c>
      <c r="BH148" s="229">
        <f t="shared" si="11"/>
        <v>0</v>
      </c>
      <c r="BI148" s="229">
        <f t="shared" si="12"/>
        <v>0</v>
      </c>
      <c r="BJ148" s="133" t="s">
        <v>56</v>
      </c>
      <c r="BK148" s="229">
        <f t="shared" si="13"/>
        <v>0</v>
      </c>
      <c r="BL148" s="133" t="s">
        <v>442</v>
      </c>
      <c r="BM148" s="228" t="s">
        <v>505</v>
      </c>
    </row>
    <row r="149" spans="1:65" s="204" customFormat="1" ht="22.8" customHeight="1">
      <c r="B149" s="205"/>
      <c r="D149" s="206" t="s">
        <v>433</v>
      </c>
      <c r="E149" s="215" t="s">
        <v>506</v>
      </c>
      <c r="F149" s="215" t="s">
        <v>507</v>
      </c>
      <c r="H149" s="272"/>
      <c r="J149" s="216">
        <f>BK149</f>
        <v>0</v>
      </c>
      <c r="L149" s="251"/>
      <c r="M149" s="209"/>
      <c r="N149" s="210"/>
      <c r="O149" s="210"/>
      <c r="P149" s="211"/>
      <c r="Q149" s="210"/>
      <c r="R149" s="211"/>
      <c r="S149" s="210"/>
      <c r="T149" s="212"/>
      <c r="AR149" s="206" t="s">
        <v>58</v>
      </c>
      <c r="AT149" s="213" t="s">
        <v>433</v>
      </c>
      <c r="AU149" s="213" t="s">
        <v>56</v>
      </c>
      <c r="AY149" s="206" t="s">
        <v>436</v>
      </c>
      <c r="BK149" s="214">
        <f>SUM(BK150:BK151)</f>
        <v>0</v>
      </c>
    </row>
    <row r="150" spans="1:65" s="143" customFormat="1" ht="16.5" customHeight="1">
      <c r="A150" s="139"/>
      <c r="B150" s="217"/>
      <c r="C150" s="218" t="s">
        <v>508</v>
      </c>
      <c r="D150" s="218" t="s">
        <v>439</v>
      </c>
      <c r="E150" s="219" t="s">
        <v>509</v>
      </c>
      <c r="F150" s="220" t="s">
        <v>510</v>
      </c>
      <c r="G150" s="221" t="s">
        <v>225</v>
      </c>
      <c r="H150" s="272">
        <v>1</v>
      </c>
      <c r="I150" s="222"/>
      <c r="J150" s="222">
        <f>ROUND(I150*H150,2)</f>
        <v>0</v>
      </c>
      <c r="K150" s="223"/>
      <c r="L150" s="244"/>
      <c r="M150" s="224"/>
      <c r="N150" s="225"/>
      <c r="O150" s="226"/>
      <c r="P150" s="226"/>
      <c r="Q150" s="226"/>
      <c r="R150" s="226"/>
      <c r="S150" s="226"/>
      <c r="T150" s="227"/>
      <c r="U150" s="139"/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/>
      <c r="AR150" s="228" t="s">
        <v>471</v>
      </c>
      <c r="AT150" s="228" t="s">
        <v>439</v>
      </c>
      <c r="AU150" s="228" t="s">
        <v>58</v>
      </c>
      <c r="AY150" s="133" t="s">
        <v>436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33" t="s">
        <v>56</v>
      </c>
      <c r="BK150" s="229">
        <f>ROUND(I150*H150,2)</f>
        <v>0</v>
      </c>
      <c r="BL150" s="133" t="s">
        <v>471</v>
      </c>
      <c r="BM150" s="228" t="s">
        <v>511</v>
      </c>
    </row>
    <row r="151" spans="1:65" s="143" customFormat="1" ht="16.5" customHeight="1">
      <c r="A151" s="139"/>
      <c r="B151" s="217"/>
      <c r="C151" s="230" t="s">
        <v>512</v>
      </c>
      <c r="D151" s="230" t="s">
        <v>447</v>
      </c>
      <c r="E151" s="231" t="s">
        <v>513</v>
      </c>
      <c r="F151" s="232" t="s">
        <v>514</v>
      </c>
      <c r="G151" s="233" t="s">
        <v>450</v>
      </c>
      <c r="H151" s="272">
        <v>1</v>
      </c>
      <c r="I151" s="256"/>
      <c r="J151" s="234">
        <f>ROUND(I151*H151,2)</f>
        <v>0</v>
      </c>
      <c r="K151" s="235"/>
      <c r="L151" s="252"/>
      <c r="M151" s="236"/>
      <c r="N151" s="237"/>
      <c r="O151" s="226"/>
      <c r="P151" s="226"/>
      <c r="Q151" s="226"/>
      <c r="R151" s="226"/>
      <c r="S151" s="226"/>
      <c r="T151" s="227"/>
      <c r="U151" s="139"/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/>
      <c r="AR151" s="228" t="s">
        <v>470</v>
      </c>
      <c r="AT151" s="228" t="s">
        <v>447</v>
      </c>
      <c r="AU151" s="228" t="s">
        <v>58</v>
      </c>
      <c r="AY151" s="133" t="s">
        <v>436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33" t="s">
        <v>56</v>
      </c>
      <c r="BK151" s="229">
        <f>ROUND(I151*H151,2)</f>
        <v>0</v>
      </c>
      <c r="BL151" s="133" t="s">
        <v>471</v>
      </c>
      <c r="BM151" s="228" t="s">
        <v>515</v>
      </c>
    </row>
    <row r="152" spans="1:65" s="204" customFormat="1" ht="22.8" customHeight="1">
      <c r="B152" s="205"/>
      <c r="D152" s="206" t="s">
        <v>433</v>
      </c>
      <c r="E152" s="215" t="s">
        <v>516</v>
      </c>
      <c r="F152" s="215" t="s">
        <v>517</v>
      </c>
      <c r="H152" s="272"/>
      <c r="J152" s="216">
        <f>BK152</f>
        <v>0</v>
      </c>
      <c r="L152" s="251"/>
      <c r="M152" s="209"/>
      <c r="N152" s="210"/>
      <c r="O152" s="210"/>
      <c r="P152" s="211"/>
      <c r="Q152" s="210"/>
      <c r="R152" s="211"/>
      <c r="S152" s="210"/>
      <c r="T152" s="212"/>
      <c r="AR152" s="206" t="s">
        <v>58</v>
      </c>
      <c r="AT152" s="213" t="s">
        <v>433</v>
      </c>
      <c r="AU152" s="213" t="s">
        <v>56</v>
      </c>
      <c r="AY152" s="206" t="s">
        <v>436</v>
      </c>
      <c r="BK152" s="214">
        <f>SUM(BK153:BK155)</f>
        <v>0</v>
      </c>
    </row>
    <row r="153" spans="1:65" s="143" customFormat="1" ht="21.75" customHeight="1">
      <c r="A153" s="139"/>
      <c r="B153" s="217"/>
      <c r="C153" s="218" t="s">
        <v>518</v>
      </c>
      <c r="D153" s="218" t="s">
        <v>439</v>
      </c>
      <c r="E153" s="219" t="s">
        <v>519</v>
      </c>
      <c r="F153" s="220" t="s">
        <v>520</v>
      </c>
      <c r="G153" s="221" t="s">
        <v>225</v>
      </c>
      <c r="H153" s="272">
        <v>1</v>
      </c>
      <c r="I153" s="255"/>
      <c r="J153" s="222">
        <f>ROUND(I153*H153,2)</f>
        <v>0</v>
      </c>
      <c r="K153" s="223"/>
      <c r="L153" s="244"/>
      <c r="M153" s="224"/>
      <c r="N153" s="225"/>
      <c r="O153" s="226"/>
      <c r="P153" s="226"/>
      <c r="Q153" s="226"/>
      <c r="R153" s="226"/>
      <c r="S153" s="226"/>
      <c r="T153" s="227"/>
      <c r="U153" s="139"/>
      <c r="V153" s="139"/>
      <c r="W153" s="139"/>
      <c r="X153" s="139"/>
      <c r="Y153" s="139"/>
      <c r="Z153" s="139"/>
      <c r="AA153" s="139"/>
      <c r="AB153" s="139"/>
      <c r="AC153" s="139"/>
      <c r="AD153" s="139"/>
      <c r="AE153" s="139"/>
      <c r="AR153" s="228" t="s">
        <v>442</v>
      </c>
      <c r="AT153" s="228" t="s">
        <v>439</v>
      </c>
      <c r="AU153" s="228" t="s">
        <v>58</v>
      </c>
      <c r="AY153" s="133" t="s">
        <v>436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33" t="s">
        <v>56</v>
      </c>
      <c r="BK153" s="229">
        <f>ROUND(I153*H153,2)</f>
        <v>0</v>
      </c>
      <c r="BL153" s="133" t="s">
        <v>442</v>
      </c>
      <c r="BM153" s="228" t="s">
        <v>521</v>
      </c>
    </row>
    <row r="154" spans="1:65" s="143" customFormat="1" ht="24.15" hidden="1" customHeight="1">
      <c r="A154" s="139"/>
      <c r="B154" s="217"/>
      <c r="C154" s="230" t="s">
        <v>522</v>
      </c>
      <c r="D154" s="230" t="s">
        <v>447</v>
      </c>
      <c r="E154" s="231" t="s">
        <v>523</v>
      </c>
      <c r="F154" s="232" t="s">
        <v>524</v>
      </c>
      <c r="G154" s="233" t="s">
        <v>525</v>
      </c>
      <c r="H154" s="272">
        <v>0</v>
      </c>
      <c r="I154" s="256"/>
      <c r="J154" s="234">
        <f>ROUND(I154*H154,2)</f>
        <v>0</v>
      </c>
      <c r="K154" s="235"/>
      <c r="L154" s="252"/>
      <c r="M154" s="236"/>
      <c r="N154" s="237"/>
      <c r="O154" s="226"/>
      <c r="P154" s="226"/>
      <c r="Q154" s="226"/>
      <c r="R154" s="226"/>
      <c r="S154" s="226"/>
      <c r="T154" s="227"/>
      <c r="U154" s="139"/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/>
      <c r="AR154" s="228" t="s">
        <v>451</v>
      </c>
      <c r="AT154" s="228" t="s">
        <v>447</v>
      </c>
      <c r="AU154" s="228" t="s">
        <v>58</v>
      </c>
      <c r="AY154" s="133" t="s">
        <v>436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33" t="s">
        <v>56</v>
      </c>
      <c r="BK154" s="229">
        <f>ROUND(I154*H154,2)</f>
        <v>0</v>
      </c>
      <c r="BL154" s="133" t="s">
        <v>442</v>
      </c>
      <c r="BM154" s="228" t="s">
        <v>526</v>
      </c>
    </row>
    <row r="155" spans="1:65" s="143" customFormat="1" ht="33" customHeight="1">
      <c r="A155" s="139"/>
      <c r="B155" s="217"/>
      <c r="C155" s="230" t="s">
        <v>527</v>
      </c>
      <c r="D155" s="230" t="s">
        <v>447</v>
      </c>
      <c r="E155" s="231" t="s">
        <v>528</v>
      </c>
      <c r="F155" s="232" t="s">
        <v>529</v>
      </c>
      <c r="G155" s="233" t="s">
        <v>525</v>
      </c>
      <c r="H155" s="272">
        <v>1</v>
      </c>
      <c r="I155" s="256"/>
      <c r="J155" s="234">
        <f>ROUND(I155*H155,2)</f>
        <v>0</v>
      </c>
      <c r="K155" s="235"/>
      <c r="L155" s="252"/>
      <c r="M155" s="236"/>
      <c r="N155" s="237"/>
      <c r="O155" s="226"/>
      <c r="P155" s="226"/>
      <c r="Q155" s="226"/>
      <c r="R155" s="226"/>
      <c r="S155" s="226"/>
      <c r="T155" s="227"/>
      <c r="U155" s="139"/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/>
      <c r="AR155" s="228" t="s">
        <v>451</v>
      </c>
      <c r="AT155" s="228" t="s">
        <v>447</v>
      </c>
      <c r="AU155" s="228" t="s">
        <v>58</v>
      </c>
      <c r="AY155" s="133" t="s">
        <v>436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33" t="s">
        <v>56</v>
      </c>
      <c r="BK155" s="229">
        <f>ROUND(I155*H155,2)</f>
        <v>0</v>
      </c>
      <c r="BL155" s="133" t="s">
        <v>442</v>
      </c>
      <c r="BM155" s="228" t="s">
        <v>530</v>
      </c>
    </row>
    <row r="156" spans="1:65" s="204" customFormat="1" ht="25.95" customHeight="1">
      <c r="B156" s="205"/>
      <c r="D156" s="206" t="s">
        <v>433</v>
      </c>
      <c r="E156" s="207" t="s">
        <v>447</v>
      </c>
      <c r="F156" s="207" t="s">
        <v>531</v>
      </c>
      <c r="H156" s="271"/>
      <c r="J156" s="208">
        <f>BK156</f>
        <v>0</v>
      </c>
      <c r="L156" s="251"/>
      <c r="M156" s="209"/>
      <c r="N156" s="210"/>
      <c r="O156" s="210"/>
      <c r="P156" s="211"/>
      <c r="Q156" s="210"/>
      <c r="R156" s="211"/>
      <c r="S156" s="210"/>
      <c r="T156" s="212"/>
      <c r="AR156" s="206" t="s">
        <v>60</v>
      </c>
      <c r="AT156" s="213" t="s">
        <v>433</v>
      </c>
      <c r="AU156" s="213" t="s">
        <v>435</v>
      </c>
      <c r="AY156" s="206" t="s">
        <v>436</v>
      </c>
      <c r="BK156" s="214">
        <f>BK157+BK221+BK225</f>
        <v>0</v>
      </c>
    </row>
    <row r="157" spans="1:65" s="204" customFormat="1" ht="22.8" customHeight="1">
      <c r="B157" s="205"/>
      <c r="D157" s="206" t="s">
        <v>433</v>
      </c>
      <c r="E157" s="215" t="s">
        <v>532</v>
      </c>
      <c r="F157" s="215" t="s">
        <v>533</v>
      </c>
      <c r="H157" s="271"/>
      <c r="J157" s="216">
        <f>BK157</f>
        <v>0</v>
      </c>
      <c r="L157" s="251"/>
      <c r="M157" s="209"/>
      <c r="N157" s="210"/>
      <c r="O157" s="210"/>
      <c r="P157" s="211"/>
      <c r="Q157" s="210"/>
      <c r="R157" s="211"/>
      <c r="S157" s="210"/>
      <c r="T157" s="212"/>
      <c r="AR157" s="206" t="s">
        <v>60</v>
      </c>
      <c r="AT157" s="213" t="s">
        <v>433</v>
      </c>
      <c r="AU157" s="213" t="s">
        <v>56</v>
      </c>
      <c r="AY157" s="206" t="s">
        <v>436</v>
      </c>
      <c r="BK157" s="214">
        <f>SUM(BK158:BK220)</f>
        <v>0</v>
      </c>
    </row>
    <row r="158" spans="1:65" s="143" customFormat="1" ht="24.15" hidden="1" customHeight="1">
      <c r="A158" s="139"/>
      <c r="B158" s="217"/>
      <c r="C158" s="218" t="s">
        <v>534</v>
      </c>
      <c r="D158" s="218" t="s">
        <v>439</v>
      </c>
      <c r="E158" s="219" t="s">
        <v>535</v>
      </c>
      <c r="F158" s="220" t="s">
        <v>536</v>
      </c>
      <c r="G158" s="221" t="s">
        <v>225</v>
      </c>
      <c r="H158" s="272">
        <v>0</v>
      </c>
      <c r="I158" s="255">
        <v>231.15</v>
      </c>
      <c r="J158" s="222">
        <f t="shared" ref="J158:J220" si="14">ROUND(I158*H158,2)</f>
        <v>0</v>
      </c>
      <c r="K158" s="223"/>
      <c r="L158" s="250"/>
      <c r="M158" s="224"/>
      <c r="N158" s="225"/>
      <c r="O158" s="226"/>
      <c r="P158" s="226"/>
      <c r="Q158" s="226"/>
      <c r="R158" s="226"/>
      <c r="S158" s="226"/>
      <c r="T158" s="227"/>
      <c r="U158" s="139"/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/>
      <c r="AR158" s="228" t="s">
        <v>471</v>
      </c>
      <c r="AT158" s="228" t="s">
        <v>439</v>
      </c>
      <c r="AU158" s="228" t="s">
        <v>58</v>
      </c>
      <c r="AY158" s="133" t="s">
        <v>436</v>
      </c>
      <c r="BE158" s="229">
        <f t="shared" ref="BE158:BE220" si="15">IF(N158="základní",J158,0)</f>
        <v>0</v>
      </c>
      <c r="BF158" s="229">
        <f t="shared" ref="BF158:BF220" si="16">IF(N158="snížená",J158,0)</f>
        <v>0</v>
      </c>
      <c r="BG158" s="229">
        <f t="shared" ref="BG158:BG220" si="17">IF(N158="zákl. přenesená",J158,0)</f>
        <v>0</v>
      </c>
      <c r="BH158" s="229">
        <f t="shared" ref="BH158:BH220" si="18">IF(N158="sníž. přenesená",J158,0)</f>
        <v>0</v>
      </c>
      <c r="BI158" s="229">
        <f t="shared" ref="BI158:BI220" si="19">IF(N158="nulová",J158,0)</f>
        <v>0</v>
      </c>
      <c r="BJ158" s="133" t="s">
        <v>56</v>
      </c>
      <c r="BK158" s="229">
        <f t="shared" ref="BK158:BK220" si="20">ROUND(I158*H158,2)</f>
        <v>0</v>
      </c>
      <c r="BL158" s="133" t="s">
        <v>471</v>
      </c>
      <c r="BM158" s="228" t="s">
        <v>537</v>
      </c>
    </row>
    <row r="159" spans="1:65" s="143" customFormat="1" ht="16.5" hidden="1" customHeight="1">
      <c r="A159" s="139"/>
      <c r="B159" s="217"/>
      <c r="C159" s="230" t="s">
        <v>538</v>
      </c>
      <c r="D159" s="230" t="s">
        <v>447</v>
      </c>
      <c r="E159" s="231" t="s">
        <v>539</v>
      </c>
      <c r="F159" s="232" t="s">
        <v>540</v>
      </c>
      <c r="G159" s="233" t="s">
        <v>450</v>
      </c>
      <c r="H159" s="272">
        <v>0</v>
      </c>
      <c r="I159" s="234">
        <v>88.57</v>
      </c>
      <c r="J159" s="234">
        <f t="shared" si="14"/>
        <v>0</v>
      </c>
      <c r="K159" s="235"/>
      <c r="L159" s="252"/>
      <c r="M159" s="236"/>
      <c r="N159" s="237"/>
      <c r="O159" s="226"/>
      <c r="P159" s="226"/>
      <c r="Q159" s="226"/>
      <c r="R159" s="226"/>
      <c r="S159" s="226"/>
      <c r="T159" s="227"/>
      <c r="U159" s="139"/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/>
      <c r="AR159" s="228" t="s">
        <v>470</v>
      </c>
      <c r="AT159" s="228" t="s">
        <v>447</v>
      </c>
      <c r="AU159" s="228" t="s">
        <v>58</v>
      </c>
      <c r="AY159" s="133" t="s">
        <v>436</v>
      </c>
      <c r="BE159" s="229">
        <f t="shared" si="15"/>
        <v>0</v>
      </c>
      <c r="BF159" s="229">
        <f t="shared" si="16"/>
        <v>0</v>
      </c>
      <c r="BG159" s="229">
        <f t="shared" si="17"/>
        <v>0</v>
      </c>
      <c r="BH159" s="229">
        <f t="shared" si="18"/>
        <v>0</v>
      </c>
      <c r="BI159" s="229">
        <f t="shared" si="19"/>
        <v>0</v>
      </c>
      <c r="BJ159" s="133" t="s">
        <v>56</v>
      </c>
      <c r="BK159" s="229">
        <f t="shared" si="20"/>
        <v>0</v>
      </c>
      <c r="BL159" s="133" t="s">
        <v>471</v>
      </c>
      <c r="BM159" s="228" t="s">
        <v>541</v>
      </c>
    </row>
    <row r="160" spans="1:65" s="143" customFormat="1" ht="16.5" hidden="1" customHeight="1">
      <c r="A160" s="139"/>
      <c r="B160" s="217"/>
      <c r="C160" s="218" t="s">
        <v>542</v>
      </c>
      <c r="D160" s="218" t="s">
        <v>439</v>
      </c>
      <c r="E160" s="219" t="s">
        <v>543</v>
      </c>
      <c r="F160" s="220" t="s">
        <v>544</v>
      </c>
      <c r="G160" s="221" t="s">
        <v>525</v>
      </c>
      <c r="H160" s="272">
        <v>0</v>
      </c>
      <c r="I160" s="255">
        <v>385</v>
      </c>
      <c r="J160" s="222">
        <f t="shared" si="14"/>
        <v>0</v>
      </c>
      <c r="K160" s="223"/>
      <c r="L160" s="250"/>
      <c r="M160" s="224"/>
      <c r="N160" s="225"/>
      <c r="O160" s="226"/>
      <c r="P160" s="226"/>
      <c r="Q160" s="226"/>
      <c r="R160" s="226"/>
      <c r="S160" s="226"/>
      <c r="T160" s="227"/>
      <c r="U160" s="139"/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/>
      <c r="AR160" s="228" t="s">
        <v>471</v>
      </c>
      <c r="AT160" s="228" t="s">
        <v>439</v>
      </c>
      <c r="AU160" s="228" t="s">
        <v>58</v>
      </c>
      <c r="AY160" s="133" t="s">
        <v>436</v>
      </c>
      <c r="BE160" s="229">
        <f t="shared" si="15"/>
        <v>0</v>
      </c>
      <c r="BF160" s="229">
        <f t="shared" si="16"/>
        <v>0</v>
      </c>
      <c r="BG160" s="229">
        <f t="shared" si="17"/>
        <v>0</v>
      </c>
      <c r="BH160" s="229">
        <f t="shared" si="18"/>
        <v>0</v>
      </c>
      <c r="BI160" s="229">
        <f t="shared" si="19"/>
        <v>0</v>
      </c>
      <c r="BJ160" s="133" t="s">
        <v>56</v>
      </c>
      <c r="BK160" s="229">
        <f t="shared" si="20"/>
        <v>0</v>
      </c>
      <c r="BL160" s="133" t="s">
        <v>471</v>
      </c>
      <c r="BM160" s="228" t="s">
        <v>545</v>
      </c>
    </row>
    <row r="161" spans="1:65" s="143" customFormat="1" ht="16.5" hidden="1" customHeight="1">
      <c r="A161" s="139"/>
      <c r="B161" s="217"/>
      <c r="C161" s="218" t="s">
        <v>546</v>
      </c>
      <c r="D161" s="218" t="s">
        <v>439</v>
      </c>
      <c r="E161" s="219" t="s">
        <v>547</v>
      </c>
      <c r="F161" s="220" t="s">
        <v>548</v>
      </c>
      <c r="G161" s="221" t="s">
        <v>525</v>
      </c>
      <c r="H161" s="272">
        <v>0</v>
      </c>
      <c r="I161" s="255">
        <v>847</v>
      </c>
      <c r="J161" s="222">
        <f t="shared" si="14"/>
        <v>0</v>
      </c>
      <c r="K161" s="223"/>
      <c r="L161" s="250"/>
      <c r="M161" s="224"/>
      <c r="N161" s="225"/>
      <c r="O161" s="226"/>
      <c r="P161" s="226"/>
      <c r="Q161" s="226"/>
      <c r="R161" s="226"/>
      <c r="S161" s="226"/>
      <c r="T161" s="227"/>
      <c r="U161" s="139"/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/>
      <c r="AR161" s="228" t="s">
        <v>471</v>
      </c>
      <c r="AT161" s="228" t="s">
        <v>439</v>
      </c>
      <c r="AU161" s="228" t="s">
        <v>58</v>
      </c>
      <c r="AY161" s="133" t="s">
        <v>436</v>
      </c>
      <c r="BE161" s="229">
        <f t="shared" si="15"/>
        <v>0</v>
      </c>
      <c r="BF161" s="229">
        <f t="shared" si="16"/>
        <v>0</v>
      </c>
      <c r="BG161" s="229">
        <f t="shared" si="17"/>
        <v>0</v>
      </c>
      <c r="BH161" s="229">
        <f t="shared" si="18"/>
        <v>0</v>
      </c>
      <c r="BI161" s="229">
        <f t="shared" si="19"/>
        <v>0</v>
      </c>
      <c r="BJ161" s="133" t="s">
        <v>56</v>
      </c>
      <c r="BK161" s="229">
        <f t="shared" si="20"/>
        <v>0</v>
      </c>
      <c r="BL161" s="133" t="s">
        <v>471</v>
      </c>
      <c r="BM161" s="228" t="s">
        <v>549</v>
      </c>
    </row>
    <row r="162" spans="1:65" s="143" customFormat="1" ht="16.5" customHeight="1">
      <c r="A162" s="139"/>
      <c r="B162" s="217"/>
      <c r="C162" s="218" t="s">
        <v>550</v>
      </c>
      <c r="D162" s="218" t="s">
        <v>439</v>
      </c>
      <c r="E162" s="219" t="s">
        <v>551</v>
      </c>
      <c r="F162" s="220" t="s">
        <v>552</v>
      </c>
      <c r="G162" s="221" t="s">
        <v>525</v>
      </c>
      <c r="H162" s="272">
        <v>1</v>
      </c>
      <c r="I162" s="255"/>
      <c r="J162" s="222">
        <f t="shared" si="14"/>
        <v>0</v>
      </c>
      <c r="K162" s="223"/>
      <c r="L162" s="244"/>
      <c r="M162" s="224"/>
      <c r="N162" s="225"/>
      <c r="O162" s="226"/>
      <c r="P162" s="226"/>
      <c r="Q162" s="226"/>
      <c r="R162" s="226"/>
      <c r="S162" s="226"/>
      <c r="T162" s="227"/>
      <c r="U162" s="139"/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/>
      <c r="AR162" s="228" t="s">
        <v>471</v>
      </c>
      <c r="AT162" s="228" t="s">
        <v>439</v>
      </c>
      <c r="AU162" s="228" t="s">
        <v>58</v>
      </c>
      <c r="AY162" s="133" t="s">
        <v>436</v>
      </c>
      <c r="BE162" s="229">
        <f t="shared" si="15"/>
        <v>0</v>
      </c>
      <c r="BF162" s="229">
        <f t="shared" si="16"/>
        <v>0</v>
      </c>
      <c r="BG162" s="229">
        <f t="shared" si="17"/>
        <v>0</v>
      </c>
      <c r="BH162" s="229">
        <f t="shared" si="18"/>
        <v>0</v>
      </c>
      <c r="BI162" s="229">
        <f t="shared" si="19"/>
        <v>0</v>
      </c>
      <c r="BJ162" s="133" t="s">
        <v>56</v>
      </c>
      <c r="BK162" s="229">
        <f t="shared" si="20"/>
        <v>0</v>
      </c>
      <c r="BL162" s="133" t="s">
        <v>471</v>
      </c>
      <c r="BM162" s="228" t="s">
        <v>553</v>
      </c>
    </row>
    <row r="163" spans="1:65" s="143" customFormat="1" ht="16.5" customHeight="1">
      <c r="A163" s="139"/>
      <c r="B163" s="217"/>
      <c r="C163" s="230" t="s">
        <v>554</v>
      </c>
      <c r="D163" s="230" t="s">
        <v>447</v>
      </c>
      <c r="E163" s="231" t="s">
        <v>555</v>
      </c>
      <c r="F163" s="232" t="s">
        <v>556</v>
      </c>
      <c r="G163" s="233" t="s">
        <v>450</v>
      </c>
      <c r="H163" s="272">
        <v>1</v>
      </c>
      <c r="I163" s="256"/>
      <c r="J163" s="234">
        <f t="shared" si="14"/>
        <v>0</v>
      </c>
      <c r="K163" s="235"/>
      <c r="L163" s="252"/>
      <c r="M163" s="236"/>
      <c r="N163" s="237"/>
      <c r="O163" s="226"/>
      <c r="P163" s="226"/>
      <c r="Q163" s="226"/>
      <c r="R163" s="226"/>
      <c r="S163" s="226"/>
      <c r="T163" s="227"/>
      <c r="U163" s="139"/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/>
      <c r="AR163" s="228" t="s">
        <v>470</v>
      </c>
      <c r="AT163" s="228" t="s">
        <v>447</v>
      </c>
      <c r="AU163" s="228" t="s">
        <v>58</v>
      </c>
      <c r="AY163" s="133" t="s">
        <v>436</v>
      </c>
      <c r="BE163" s="229">
        <f t="shared" si="15"/>
        <v>0</v>
      </c>
      <c r="BF163" s="229">
        <f t="shared" si="16"/>
        <v>0</v>
      </c>
      <c r="BG163" s="229">
        <f t="shared" si="17"/>
        <v>0</v>
      </c>
      <c r="BH163" s="229">
        <f t="shared" si="18"/>
        <v>0</v>
      </c>
      <c r="BI163" s="229">
        <f t="shared" si="19"/>
        <v>0</v>
      </c>
      <c r="BJ163" s="133" t="s">
        <v>56</v>
      </c>
      <c r="BK163" s="229">
        <f t="shared" si="20"/>
        <v>0</v>
      </c>
      <c r="BL163" s="133" t="s">
        <v>471</v>
      </c>
      <c r="BM163" s="228" t="s">
        <v>557</v>
      </c>
    </row>
    <row r="164" spans="1:65" s="143" customFormat="1" ht="16.5" hidden="1" customHeight="1">
      <c r="A164" s="139"/>
      <c r="B164" s="217"/>
      <c r="C164" s="218" t="s">
        <v>558</v>
      </c>
      <c r="D164" s="218" t="s">
        <v>439</v>
      </c>
      <c r="E164" s="219" t="s">
        <v>559</v>
      </c>
      <c r="F164" s="220" t="s">
        <v>560</v>
      </c>
      <c r="G164" s="221" t="s">
        <v>525</v>
      </c>
      <c r="H164" s="272">
        <v>0</v>
      </c>
      <c r="I164" s="255"/>
      <c r="J164" s="222">
        <f t="shared" si="14"/>
        <v>0</v>
      </c>
      <c r="K164" s="223"/>
      <c r="L164" s="250"/>
      <c r="M164" s="224"/>
      <c r="N164" s="225"/>
      <c r="O164" s="226"/>
      <c r="P164" s="226"/>
      <c r="Q164" s="226"/>
      <c r="R164" s="226"/>
      <c r="S164" s="226"/>
      <c r="T164" s="227"/>
      <c r="U164" s="139"/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/>
      <c r="AR164" s="228" t="s">
        <v>471</v>
      </c>
      <c r="AT164" s="228" t="s">
        <v>439</v>
      </c>
      <c r="AU164" s="228" t="s">
        <v>58</v>
      </c>
      <c r="AY164" s="133" t="s">
        <v>436</v>
      </c>
      <c r="BE164" s="229">
        <f t="shared" si="15"/>
        <v>0</v>
      </c>
      <c r="BF164" s="229">
        <f t="shared" si="16"/>
        <v>0</v>
      </c>
      <c r="BG164" s="229">
        <f t="shared" si="17"/>
        <v>0</v>
      </c>
      <c r="BH164" s="229">
        <f t="shared" si="18"/>
        <v>0</v>
      </c>
      <c r="BI164" s="229">
        <f t="shared" si="19"/>
        <v>0</v>
      </c>
      <c r="BJ164" s="133" t="s">
        <v>56</v>
      </c>
      <c r="BK164" s="229">
        <f t="shared" si="20"/>
        <v>0</v>
      </c>
      <c r="BL164" s="133" t="s">
        <v>471</v>
      </c>
      <c r="BM164" s="228" t="s">
        <v>561</v>
      </c>
    </row>
    <row r="165" spans="1:65" s="143" customFormat="1" ht="16.5" hidden="1" customHeight="1">
      <c r="A165" s="139"/>
      <c r="B165" s="217"/>
      <c r="C165" s="218" t="s">
        <v>562</v>
      </c>
      <c r="D165" s="218" t="s">
        <v>439</v>
      </c>
      <c r="E165" s="219" t="s">
        <v>563</v>
      </c>
      <c r="F165" s="220" t="s">
        <v>564</v>
      </c>
      <c r="G165" s="221" t="s">
        <v>525</v>
      </c>
      <c r="H165" s="272">
        <v>0</v>
      </c>
      <c r="I165" s="255"/>
      <c r="J165" s="222">
        <f t="shared" si="14"/>
        <v>0</v>
      </c>
      <c r="K165" s="223"/>
      <c r="L165" s="250"/>
      <c r="M165" s="224"/>
      <c r="N165" s="225"/>
      <c r="O165" s="226"/>
      <c r="P165" s="226"/>
      <c r="Q165" s="226"/>
      <c r="R165" s="226"/>
      <c r="S165" s="226"/>
      <c r="T165" s="227"/>
      <c r="U165" s="139"/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/>
      <c r="AR165" s="228" t="s">
        <v>471</v>
      </c>
      <c r="AT165" s="228" t="s">
        <v>439</v>
      </c>
      <c r="AU165" s="228" t="s">
        <v>58</v>
      </c>
      <c r="AY165" s="133" t="s">
        <v>436</v>
      </c>
      <c r="BE165" s="229">
        <f t="shared" si="15"/>
        <v>0</v>
      </c>
      <c r="BF165" s="229">
        <f t="shared" si="16"/>
        <v>0</v>
      </c>
      <c r="BG165" s="229">
        <f t="shared" si="17"/>
        <v>0</v>
      </c>
      <c r="BH165" s="229">
        <f t="shared" si="18"/>
        <v>0</v>
      </c>
      <c r="BI165" s="229">
        <f t="shared" si="19"/>
        <v>0</v>
      </c>
      <c r="BJ165" s="133" t="s">
        <v>56</v>
      </c>
      <c r="BK165" s="229">
        <f t="shared" si="20"/>
        <v>0</v>
      </c>
      <c r="BL165" s="133" t="s">
        <v>471</v>
      </c>
      <c r="BM165" s="228" t="s">
        <v>565</v>
      </c>
    </row>
    <row r="166" spans="1:65" s="143" customFormat="1" ht="16.5" hidden="1" customHeight="1">
      <c r="A166" s="139"/>
      <c r="B166" s="217"/>
      <c r="C166" s="230" t="s">
        <v>566</v>
      </c>
      <c r="D166" s="230" t="s">
        <v>447</v>
      </c>
      <c r="E166" s="231" t="s">
        <v>567</v>
      </c>
      <c r="F166" s="232" t="s">
        <v>568</v>
      </c>
      <c r="G166" s="233" t="s">
        <v>525</v>
      </c>
      <c r="H166" s="272">
        <v>0</v>
      </c>
      <c r="I166" s="256"/>
      <c r="J166" s="234">
        <f t="shared" si="14"/>
        <v>0</v>
      </c>
      <c r="K166" s="235"/>
      <c r="L166" s="252"/>
      <c r="M166" s="236"/>
      <c r="N166" s="237"/>
      <c r="O166" s="226"/>
      <c r="P166" s="226"/>
      <c r="Q166" s="226"/>
      <c r="R166" s="226"/>
      <c r="S166" s="226"/>
      <c r="T166" s="227"/>
      <c r="U166" s="139"/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/>
      <c r="AR166" s="228" t="s">
        <v>470</v>
      </c>
      <c r="AT166" s="228" t="s">
        <v>447</v>
      </c>
      <c r="AU166" s="228" t="s">
        <v>58</v>
      </c>
      <c r="AY166" s="133" t="s">
        <v>436</v>
      </c>
      <c r="BE166" s="229">
        <f t="shared" si="15"/>
        <v>0</v>
      </c>
      <c r="BF166" s="229">
        <f t="shared" si="16"/>
        <v>0</v>
      </c>
      <c r="BG166" s="229">
        <f t="shared" si="17"/>
        <v>0</v>
      </c>
      <c r="BH166" s="229">
        <f t="shared" si="18"/>
        <v>0</v>
      </c>
      <c r="BI166" s="229">
        <f t="shared" si="19"/>
        <v>0</v>
      </c>
      <c r="BJ166" s="133" t="s">
        <v>56</v>
      </c>
      <c r="BK166" s="229">
        <f t="shared" si="20"/>
        <v>0</v>
      </c>
      <c r="BL166" s="133" t="s">
        <v>471</v>
      </c>
      <c r="BM166" s="228" t="s">
        <v>569</v>
      </c>
    </row>
    <row r="167" spans="1:65" s="143" customFormat="1" ht="24.15" hidden="1" customHeight="1">
      <c r="A167" s="139"/>
      <c r="B167" s="217"/>
      <c r="C167" s="218" t="s">
        <v>451</v>
      </c>
      <c r="D167" s="218" t="s">
        <v>439</v>
      </c>
      <c r="E167" s="219" t="s">
        <v>570</v>
      </c>
      <c r="F167" s="220" t="s">
        <v>571</v>
      </c>
      <c r="G167" s="221" t="s">
        <v>225</v>
      </c>
      <c r="H167" s="272">
        <v>0</v>
      </c>
      <c r="I167" s="255"/>
      <c r="J167" s="222">
        <f t="shared" si="14"/>
        <v>0</v>
      </c>
      <c r="K167" s="223"/>
      <c r="L167" s="250"/>
      <c r="M167" s="224"/>
      <c r="N167" s="225"/>
      <c r="O167" s="226"/>
      <c r="P167" s="226"/>
      <c r="Q167" s="226"/>
      <c r="R167" s="226"/>
      <c r="S167" s="226"/>
      <c r="T167" s="227"/>
      <c r="U167" s="139"/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/>
      <c r="AR167" s="228" t="s">
        <v>471</v>
      </c>
      <c r="AT167" s="228" t="s">
        <v>439</v>
      </c>
      <c r="AU167" s="228" t="s">
        <v>58</v>
      </c>
      <c r="AY167" s="133" t="s">
        <v>436</v>
      </c>
      <c r="BE167" s="229">
        <f t="shared" si="15"/>
        <v>0</v>
      </c>
      <c r="BF167" s="229">
        <f t="shared" si="16"/>
        <v>0</v>
      </c>
      <c r="BG167" s="229">
        <f t="shared" si="17"/>
        <v>0</v>
      </c>
      <c r="BH167" s="229">
        <f t="shared" si="18"/>
        <v>0</v>
      </c>
      <c r="BI167" s="229">
        <f t="shared" si="19"/>
        <v>0</v>
      </c>
      <c r="BJ167" s="133" t="s">
        <v>56</v>
      </c>
      <c r="BK167" s="229">
        <f t="shared" si="20"/>
        <v>0</v>
      </c>
      <c r="BL167" s="133" t="s">
        <v>471</v>
      </c>
      <c r="BM167" s="228" t="s">
        <v>572</v>
      </c>
    </row>
    <row r="168" spans="1:65" s="143" customFormat="1" ht="16.5" hidden="1" customHeight="1">
      <c r="A168" s="139"/>
      <c r="B168" s="217"/>
      <c r="C168" s="230" t="s">
        <v>573</v>
      </c>
      <c r="D168" s="230" t="s">
        <v>447</v>
      </c>
      <c r="E168" s="231" t="s">
        <v>574</v>
      </c>
      <c r="F168" s="232" t="s">
        <v>575</v>
      </c>
      <c r="G168" s="233" t="s">
        <v>525</v>
      </c>
      <c r="H168" s="272">
        <v>0</v>
      </c>
      <c r="I168" s="256"/>
      <c r="J168" s="234">
        <f t="shared" si="14"/>
        <v>0</v>
      </c>
      <c r="K168" s="235"/>
      <c r="L168" s="252"/>
      <c r="M168" s="236"/>
      <c r="N168" s="237"/>
      <c r="O168" s="226"/>
      <c r="P168" s="226"/>
      <c r="Q168" s="226"/>
      <c r="R168" s="226"/>
      <c r="S168" s="226"/>
      <c r="T168" s="227"/>
      <c r="U168" s="139"/>
      <c r="V168" s="139"/>
      <c r="W168" s="139"/>
      <c r="X168" s="139"/>
      <c r="Y168" s="139"/>
      <c r="Z168" s="139"/>
      <c r="AA168" s="139"/>
      <c r="AB168" s="139"/>
      <c r="AC168" s="139"/>
      <c r="AD168" s="139"/>
      <c r="AE168" s="139"/>
      <c r="AR168" s="228" t="s">
        <v>470</v>
      </c>
      <c r="AT168" s="228" t="s">
        <v>447</v>
      </c>
      <c r="AU168" s="228" t="s">
        <v>58</v>
      </c>
      <c r="AY168" s="133" t="s">
        <v>436</v>
      </c>
      <c r="BE168" s="229">
        <f t="shared" si="15"/>
        <v>0</v>
      </c>
      <c r="BF168" s="229">
        <f t="shared" si="16"/>
        <v>0</v>
      </c>
      <c r="BG168" s="229">
        <f t="shared" si="17"/>
        <v>0</v>
      </c>
      <c r="BH168" s="229">
        <f t="shared" si="18"/>
        <v>0</v>
      </c>
      <c r="BI168" s="229">
        <f t="shared" si="19"/>
        <v>0</v>
      </c>
      <c r="BJ168" s="133" t="s">
        <v>56</v>
      </c>
      <c r="BK168" s="229">
        <f t="shared" si="20"/>
        <v>0</v>
      </c>
      <c r="BL168" s="133" t="s">
        <v>471</v>
      </c>
      <c r="BM168" s="228" t="s">
        <v>576</v>
      </c>
    </row>
    <row r="169" spans="1:65" s="143" customFormat="1" ht="24.15" customHeight="1">
      <c r="A169" s="139"/>
      <c r="B169" s="217"/>
      <c r="C169" s="218" t="s">
        <v>577</v>
      </c>
      <c r="D169" s="218" t="s">
        <v>439</v>
      </c>
      <c r="E169" s="219" t="s">
        <v>578</v>
      </c>
      <c r="F169" s="220" t="s">
        <v>579</v>
      </c>
      <c r="G169" s="221" t="s">
        <v>225</v>
      </c>
      <c r="H169" s="272">
        <v>1</v>
      </c>
      <c r="I169" s="255"/>
      <c r="J169" s="222">
        <f t="shared" si="14"/>
        <v>0</v>
      </c>
      <c r="K169" s="223"/>
      <c r="L169" s="244"/>
      <c r="M169" s="224"/>
      <c r="N169" s="225"/>
      <c r="O169" s="226"/>
      <c r="P169" s="226"/>
      <c r="Q169" s="226"/>
      <c r="R169" s="226"/>
      <c r="S169" s="226"/>
      <c r="T169" s="227"/>
      <c r="U169" s="139"/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/>
      <c r="AR169" s="228" t="s">
        <v>471</v>
      </c>
      <c r="AT169" s="228" t="s">
        <v>439</v>
      </c>
      <c r="AU169" s="228" t="s">
        <v>58</v>
      </c>
      <c r="AY169" s="133" t="s">
        <v>436</v>
      </c>
      <c r="BE169" s="229">
        <f t="shared" si="15"/>
        <v>0</v>
      </c>
      <c r="BF169" s="229">
        <f t="shared" si="16"/>
        <v>0</v>
      </c>
      <c r="BG169" s="229">
        <f t="shared" si="17"/>
        <v>0</v>
      </c>
      <c r="BH169" s="229">
        <f t="shared" si="18"/>
        <v>0</v>
      </c>
      <c r="BI169" s="229">
        <f t="shared" si="19"/>
        <v>0</v>
      </c>
      <c r="BJ169" s="133" t="s">
        <v>56</v>
      </c>
      <c r="BK169" s="229">
        <f t="shared" si="20"/>
        <v>0</v>
      </c>
      <c r="BL169" s="133" t="s">
        <v>471</v>
      </c>
      <c r="BM169" s="228" t="s">
        <v>580</v>
      </c>
    </row>
    <row r="170" spans="1:65" s="143" customFormat="1" ht="16.5" customHeight="1">
      <c r="A170" s="139"/>
      <c r="B170" s="217"/>
      <c r="C170" s="230" t="s">
        <v>581</v>
      </c>
      <c r="D170" s="230" t="s">
        <v>447</v>
      </c>
      <c r="E170" s="231" t="s">
        <v>582</v>
      </c>
      <c r="F170" s="232" t="s">
        <v>583</v>
      </c>
      <c r="G170" s="233" t="s">
        <v>225</v>
      </c>
      <c r="H170" s="272">
        <v>1</v>
      </c>
      <c r="I170" s="256"/>
      <c r="J170" s="234">
        <f t="shared" si="14"/>
        <v>0</v>
      </c>
      <c r="K170" s="235"/>
      <c r="L170" s="252"/>
      <c r="M170" s="236"/>
      <c r="N170" s="237"/>
      <c r="O170" s="226"/>
      <c r="P170" s="226"/>
      <c r="Q170" s="226"/>
      <c r="R170" s="226"/>
      <c r="S170" s="226"/>
      <c r="T170" s="227"/>
      <c r="U170" s="139"/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/>
      <c r="AR170" s="228" t="s">
        <v>584</v>
      </c>
      <c r="AT170" s="228" t="s">
        <v>447</v>
      </c>
      <c r="AU170" s="228" t="s">
        <v>58</v>
      </c>
      <c r="AY170" s="133" t="s">
        <v>436</v>
      </c>
      <c r="BE170" s="229">
        <f t="shared" si="15"/>
        <v>0</v>
      </c>
      <c r="BF170" s="229">
        <f t="shared" si="16"/>
        <v>0</v>
      </c>
      <c r="BG170" s="229">
        <f t="shared" si="17"/>
        <v>0</v>
      </c>
      <c r="BH170" s="229">
        <f t="shared" si="18"/>
        <v>0</v>
      </c>
      <c r="BI170" s="229">
        <f t="shared" si="19"/>
        <v>0</v>
      </c>
      <c r="BJ170" s="133" t="s">
        <v>56</v>
      </c>
      <c r="BK170" s="229">
        <f t="shared" si="20"/>
        <v>0</v>
      </c>
      <c r="BL170" s="133" t="s">
        <v>584</v>
      </c>
      <c r="BM170" s="228" t="s">
        <v>585</v>
      </c>
    </row>
    <row r="171" spans="1:65" s="143" customFormat="1" ht="24.15" hidden="1" customHeight="1">
      <c r="A171" s="139"/>
      <c r="B171" s="217"/>
      <c r="C171" s="218" t="s">
        <v>586</v>
      </c>
      <c r="D171" s="218" t="s">
        <v>439</v>
      </c>
      <c r="E171" s="219" t="s">
        <v>587</v>
      </c>
      <c r="F171" s="220" t="s">
        <v>588</v>
      </c>
      <c r="G171" s="221" t="s">
        <v>225</v>
      </c>
      <c r="H171" s="272">
        <v>0</v>
      </c>
      <c r="I171" s="255"/>
      <c r="J171" s="222">
        <f t="shared" si="14"/>
        <v>0</v>
      </c>
      <c r="K171" s="223"/>
      <c r="L171" s="250"/>
      <c r="M171" s="224"/>
      <c r="N171" s="225"/>
      <c r="O171" s="226"/>
      <c r="P171" s="226"/>
      <c r="Q171" s="226"/>
      <c r="R171" s="226"/>
      <c r="S171" s="226"/>
      <c r="T171" s="227"/>
      <c r="U171" s="139"/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/>
      <c r="AR171" s="228" t="s">
        <v>471</v>
      </c>
      <c r="AT171" s="228" t="s">
        <v>439</v>
      </c>
      <c r="AU171" s="228" t="s">
        <v>58</v>
      </c>
      <c r="AY171" s="133" t="s">
        <v>436</v>
      </c>
      <c r="BE171" s="229">
        <f t="shared" si="15"/>
        <v>0</v>
      </c>
      <c r="BF171" s="229">
        <f t="shared" si="16"/>
        <v>0</v>
      </c>
      <c r="BG171" s="229">
        <f t="shared" si="17"/>
        <v>0</v>
      </c>
      <c r="BH171" s="229">
        <f t="shared" si="18"/>
        <v>0</v>
      </c>
      <c r="BI171" s="229">
        <f t="shared" si="19"/>
        <v>0</v>
      </c>
      <c r="BJ171" s="133" t="s">
        <v>56</v>
      </c>
      <c r="BK171" s="229">
        <f t="shared" si="20"/>
        <v>0</v>
      </c>
      <c r="BL171" s="133" t="s">
        <v>471</v>
      </c>
      <c r="BM171" s="228" t="s">
        <v>589</v>
      </c>
    </row>
    <row r="172" spans="1:65" s="143" customFormat="1" ht="21.75" hidden="1" customHeight="1">
      <c r="A172" s="139"/>
      <c r="B172" s="217"/>
      <c r="C172" s="230" t="s">
        <v>590</v>
      </c>
      <c r="D172" s="230" t="s">
        <v>447</v>
      </c>
      <c r="E172" s="231" t="s">
        <v>591</v>
      </c>
      <c r="F172" s="232" t="s">
        <v>592</v>
      </c>
      <c r="G172" s="233" t="s">
        <v>450</v>
      </c>
      <c r="H172" s="272">
        <v>0</v>
      </c>
      <c r="I172" s="256"/>
      <c r="J172" s="234">
        <f t="shared" si="14"/>
        <v>0</v>
      </c>
      <c r="K172" s="235"/>
      <c r="L172" s="252"/>
      <c r="M172" s="236"/>
      <c r="N172" s="237"/>
      <c r="O172" s="226"/>
      <c r="P172" s="226"/>
      <c r="Q172" s="226"/>
      <c r="R172" s="226"/>
      <c r="S172" s="226"/>
      <c r="T172" s="227"/>
      <c r="U172" s="139"/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/>
      <c r="AR172" s="228" t="s">
        <v>470</v>
      </c>
      <c r="AT172" s="228" t="s">
        <v>447</v>
      </c>
      <c r="AU172" s="228" t="s">
        <v>58</v>
      </c>
      <c r="AY172" s="133" t="s">
        <v>436</v>
      </c>
      <c r="BE172" s="229">
        <f t="shared" si="15"/>
        <v>0</v>
      </c>
      <c r="BF172" s="229">
        <f t="shared" si="16"/>
        <v>0</v>
      </c>
      <c r="BG172" s="229">
        <f t="shared" si="17"/>
        <v>0</v>
      </c>
      <c r="BH172" s="229">
        <f t="shared" si="18"/>
        <v>0</v>
      </c>
      <c r="BI172" s="229">
        <f t="shared" si="19"/>
        <v>0</v>
      </c>
      <c r="BJ172" s="133" t="s">
        <v>56</v>
      </c>
      <c r="BK172" s="229">
        <f t="shared" si="20"/>
        <v>0</v>
      </c>
      <c r="BL172" s="133" t="s">
        <v>471</v>
      </c>
      <c r="BM172" s="228" t="s">
        <v>593</v>
      </c>
    </row>
    <row r="173" spans="1:65" s="143" customFormat="1" ht="24.15" customHeight="1">
      <c r="A173" s="139"/>
      <c r="B173" s="217"/>
      <c r="C173" s="218" t="s">
        <v>594</v>
      </c>
      <c r="D173" s="218" t="s">
        <v>439</v>
      </c>
      <c r="E173" s="219" t="s">
        <v>595</v>
      </c>
      <c r="F173" s="220" t="s">
        <v>596</v>
      </c>
      <c r="G173" s="221" t="s">
        <v>225</v>
      </c>
      <c r="H173" s="272">
        <v>1</v>
      </c>
      <c r="I173" s="255"/>
      <c r="J173" s="222">
        <f t="shared" si="14"/>
        <v>0</v>
      </c>
      <c r="K173" s="223"/>
      <c r="L173" s="244"/>
      <c r="M173" s="224"/>
      <c r="N173" s="225"/>
      <c r="O173" s="226"/>
      <c r="P173" s="226"/>
      <c r="Q173" s="226"/>
      <c r="R173" s="226"/>
      <c r="S173" s="226"/>
      <c r="T173" s="227"/>
      <c r="U173" s="139"/>
      <c r="V173" s="139"/>
      <c r="W173" s="139"/>
      <c r="X173" s="139"/>
      <c r="Y173" s="139"/>
      <c r="Z173" s="139"/>
      <c r="AA173" s="139"/>
      <c r="AB173" s="139"/>
      <c r="AC173" s="139"/>
      <c r="AD173" s="139"/>
      <c r="AE173" s="139"/>
      <c r="AR173" s="228" t="s">
        <v>471</v>
      </c>
      <c r="AT173" s="228" t="s">
        <v>439</v>
      </c>
      <c r="AU173" s="228" t="s">
        <v>58</v>
      </c>
      <c r="AY173" s="133" t="s">
        <v>436</v>
      </c>
      <c r="BE173" s="229">
        <f t="shared" si="15"/>
        <v>0</v>
      </c>
      <c r="BF173" s="229">
        <f t="shared" si="16"/>
        <v>0</v>
      </c>
      <c r="BG173" s="229">
        <f t="shared" si="17"/>
        <v>0</v>
      </c>
      <c r="BH173" s="229">
        <f t="shared" si="18"/>
        <v>0</v>
      </c>
      <c r="BI173" s="229">
        <f t="shared" si="19"/>
        <v>0</v>
      </c>
      <c r="BJ173" s="133" t="s">
        <v>56</v>
      </c>
      <c r="BK173" s="229">
        <f t="shared" si="20"/>
        <v>0</v>
      </c>
      <c r="BL173" s="133" t="s">
        <v>471</v>
      </c>
      <c r="BM173" s="228" t="s">
        <v>597</v>
      </c>
    </row>
    <row r="174" spans="1:65" s="143" customFormat="1" ht="16.5" customHeight="1">
      <c r="A174" s="139"/>
      <c r="B174" s="217"/>
      <c r="C174" s="230" t="s">
        <v>598</v>
      </c>
      <c r="D174" s="230" t="s">
        <v>447</v>
      </c>
      <c r="E174" s="231" t="s">
        <v>599</v>
      </c>
      <c r="F174" s="232" t="s">
        <v>600</v>
      </c>
      <c r="G174" s="233" t="s">
        <v>225</v>
      </c>
      <c r="H174" s="272">
        <v>1</v>
      </c>
      <c r="I174" s="256"/>
      <c r="J174" s="234">
        <f t="shared" si="14"/>
        <v>0</v>
      </c>
      <c r="K174" s="235"/>
      <c r="L174" s="252"/>
      <c r="M174" s="236"/>
      <c r="N174" s="237"/>
      <c r="O174" s="226"/>
      <c r="P174" s="226"/>
      <c r="Q174" s="226"/>
      <c r="R174" s="226"/>
      <c r="S174" s="226"/>
      <c r="T174" s="227"/>
      <c r="U174" s="139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/>
      <c r="AR174" s="228" t="s">
        <v>584</v>
      </c>
      <c r="AT174" s="228" t="s">
        <v>447</v>
      </c>
      <c r="AU174" s="228" t="s">
        <v>58</v>
      </c>
      <c r="AY174" s="133" t="s">
        <v>436</v>
      </c>
      <c r="BE174" s="229">
        <f t="shared" si="15"/>
        <v>0</v>
      </c>
      <c r="BF174" s="229">
        <f t="shared" si="16"/>
        <v>0</v>
      </c>
      <c r="BG174" s="229">
        <f t="shared" si="17"/>
        <v>0</v>
      </c>
      <c r="BH174" s="229">
        <f t="shared" si="18"/>
        <v>0</v>
      </c>
      <c r="BI174" s="229">
        <f t="shared" si="19"/>
        <v>0</v>
      </c>
      <c r="BJ174" s="133" t="s">
        <v>56</v>
      </c>
      <c r="BK174" s="229">
        <f t="shared" si="20"/>
        <v>0</v>
      </c>
      <c r="BL174" s="133" t="s">
        <v>584</v>
      </c>
      <c r="BM174" s="228" t="s">
        <v>601</v>
      </c>
    </row>
    <row r="175" spans="1:65" s="143" customFormat="1" ht="16.5" customHeight="1">
      <c r="A175" s="139"/>
      <c r="B175" s="217"/>
      <c r="C175" s="218" t="s">
        <v>602</v>
      </c>
      <c r="D175" s="218" t="s">
        <v>439</v>
      </c>
      <c r="E175" s="219" t="s">
        <v>603</v>
      </c>
      <c r="F175" s="220" t="s">
        <v>604</v>
      </c>
      <c r="G175" s="221" t="s">
        <v>225</v>
      </c>
      <c r="H175" s="272">
        <v>1</v>
      </c>
      <c r="I175" s="255"/>
      <c r="J175" s="222">
        <f t="shared" si="14"/>
        <v>0</v>
      </c>
      <c r="K175" s="223"/>
      <c r="L175" s="244"/>
      <c r="M175" s="224"/>
      <c r="N175" s="225"/>
      <c r="O175" s="226"/>
      <c r="P175" s="226"/>
      <c r="Q175" s="226"/>
      <c r="R175" s="226"/>
      <c r="S175" s="226"/>
      <c r="T175" s="227"/>
      <c r="U175" s="139"/>
      <c r="V175" s="139"/>
      <c r="W175" s="139"/>
      <c r="X175" s="139"/>
      <c r="Y175" s="139"/>
      <c r="Z175" s="139"/>
      <c r="AA175" s="139"/>
      <c r="AB175" s="139"/>
      <c r="AC175" s="139"/>
      <c r="AD175" s="139"/>
      <c r="AE175" s="139"/>
      <c r="AR175" s="228" t="s">
        <v>471</v>
      </c>
      <c r="AT175" s="228" t="s">
        <v>439</v>
      </c>
      <c r="AU175" s="228" t="s">
        <v>58</v>
      </c>
      <c r="AY175" s="133" t="s">
        <v>436</v>
      </c>
      <c r="BE175" s="229">
        <f t="shared" si="15"/>
        <v>0</v>
      </c>
      <c r="BF175" s="229">
        <f t="shared" si="16"/>
        <v>0</v>
      </c>
      <c r="BG175" s="229">
        <f t="shared" si="17"/>
        <v>0</v>
      </c>
      <c r="BH175" s="229">
        <f t="shared" si="18"/>
        <v>0</v>
      </c>
      <c r="BI175" s="229">
        <f t="shared" si="19"/>
        <v>0</v>
      </c>
      <c r="BJ175" s="133" t="s">
        <v>56</v>
      </c>
      <c r="BK175" s="229">
        <f t="shared" si="20"/>
        <v>0</v>
      </c>
      <c r="BL175" s="133" t="s">
        <v>471</v>
      </c>
      <c r="BM175" s="228" t="s">
        <v>605</v>
      </c>
    </row>
    <row r="176" spans="1:65" s="143" customFormat="1" ht="16.5" customHeight="1">
      <c r="A176" s="139"/>
      <c r="B176" s="217"/>
      <c r="C176" s="230" t="s">
        <v>606</v>
      </c>
      <c r="D176" s="230" t="s">
        <v>447</v>
      </c>
      <c r="E176" s="231" t="s">
        <v>607</v>
      </c>
      <c r="F176" s="232" t="s">
        <v>608</v>
      </c>
      <c r="G176" s="233" t="s">
        <v>525</v>
      </c>
      <c r="H176" s="272">
        <v>1</v>
      </c>
      <c r="I176" s="256"/>
      <c r="J176" s="234">
        <f t="shared" si="14"/>
        <v>0</v>
      </c>
      <c r="K176" s="235"/>
      <c r="L176" s="252"/>
      <c r="M176" s="236"/>
      <c r="N176" s="237"/>
      <c r="O176" s="226"/>
      <c r="P176" s="226"/>
      <c r="Q176" s="226"/>
      <c r="R176" s="226"/>
      <c r="S176" s="226"/>
      <c r="T176" s="227"/>
      <c r="U176" s="139"/>
      <c r="V176" s="139"/>
      <c r="W176" s="139"/>
      <c r="X176" s="139"/>
      <c r="Y176" s="139"/>
      <c r="Z176" s="139"/>
      <c r="AA176" s="139"/>
      <c r="AB176" s="139"/>
      <c r="AC176" s="139"/>
      <c r="AD176" s="139"/>
      <c r="AE176" s="139"/>
      <c r="AR176" s="228" t="s">
        <v>470</v>
      </c>
      <c r="AT176" s="228" t="s">
        <v>447</v>
      </c>
      <c r="AU176" s="228" t="s">
        <v>58</v>
      </c>
      <c r="AY176" s="133" t="s">
        <v>436</v>
      </c>
      <c r="BE176" s="229">
        <f t="shared" si="15"/>
        <v>0</v>
      </c>
      <c r="BF176" s="229">
        <f t="shared" si="16"/>
        <v>0</v>
      </c>
      <c r="BG176" s="229">
        <f t="shared" si="17"/>
        <v>0</v>
      </c>
      <c r="BH176" s="229">
        <f t="shared" si="18"/>
        <v>0</v>
      </c>
      <c r="BI176" s="229">
        <f t="shared" si="19"/>
        <v>0</v>
      </c>
      <c r="BJ176" s="133" t="s">
        <v>56</v>
      </c>
      <c r="BK176" s="229">
        <f t="shared" si="20"/>
        <v>0</v>
      </c>
      <c r="BL176" s="133" t="s">
        <v>471</v>
      </c>
      <c r="BM176" s="228" t="s">
        <v>609</v>
      </c>
    </row>
    <row r="177" spans="1:65" s="143" customFormat="1" ht="33" customHeight="1">
      <c r="A177" s="139"/>
      <c r="B177" s="217"/>
      <c r="C177" s="218" t="s">
        <v>610</v>
      </c>
      <c r="D177" s="218" t="s">
        <v>439</v>
      </c>
      <c r="E177" s="219" t="s">
        <v>611</v>
      </c>
      <c r="F177" s="220" t="s">
        <v>612</v>
      </c>
      <c r="G177" s="221" t="s">
        <v>174</v>
      </c>
      <c r="H177" s="274">
        <v>15</v>
      </c>
      <c r="I177" s="255"/>
      <c r="J177" s="222">
        <f t="shared" si="14"/>
        <v>0</v>
      </c>
      <c r="K177" s="223"/>
      <c r="L177" s="250"/>
      <c r="M177" s="224"/>
      <c r="N177" s="225"/>
      <c r="O177" s="226"/>
      <c r="P177" s="226"/>
      <c r="Q177" s="226"/>
      <c r="R177" s="226"/>
      <c r="S177" s="226"/>
      <c r="T177" s="227"/>
      <c r="U177" s="139"/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/>
      <c r="AR177" s="228" t="s">
        <v>471</v>
      </c>
      <c r="AT177" s="228" t="s">
        <v>439</v>
      </c>
      <c r="AU177" s="228" t="s">
        <v>58</v>
      </c>
      <c r="AY177" s="133" t="s">
        <v>436</v>
      </c>
      <c r="BE177" s="229">
        <f t="shared" si="15"/>
        <v>0</v>
      </c>
      <c r="BF177" s="229">
        <f t="shared" si="16"/>
        <v>0</v>
      </c>
      <c r="BG177" s="229">
        <f t="shared" si="17"/>
        <v>0</v>
      </c>
      <c r="BH177" s="229">
        <f t="shared" si="18"/>
        <v>0</v>
      </c>
      <c r="BI177" s="229">
        <f t="shared" si="19"/>
        <v>0</v>
      </c>
      <c r="BJ177" s="133" t="s">
        <v>56</v>
      </c>
      <c r="BK177" s="229">
        <f t="shared" si="20"/>
        <v>0</v>
      </c>
      <c r="BL177" s="133" t="s">
        <v>471</v>
      </c>
      <c r="BM177" s="228" t="s">
        <v>613</v>
      </c>
    </row>
    <row r="178" spans="1:65" s="143" customFormat="1" ht="16.5" customHeight="1">
      <c r="A178" s="139"/>
      <c r="B178" s="217"/>
      <c r="C178" s="230" t="s">
        <v>614</v>
      </c>
      <c r="D178" s="230" t="s">
        <v>447</v>
      </c>
      <c r="E178" s="231" t="s">
        <v>615</v>
      </c>
      <c r="F178" s="232" t="s">
        <v>616</v>
      </c>
      <c r="G178" s="233" t="s">
        <v>177</v>
      </c>
      <c r="H178" s="275">
        <v>9.6</v>
      </c>
      <c r="I178" s="256"/>
      <c r="J178" s="234">
        <f t="shared" si="14"/>
        <v>0</v>
      </c>
      <c r="K178" s="235"/>
      <c r="L178" s="252"/>
      <c r="M178" s="236"/>
      <c r="N178" s="237"/>
      <c r="O178" s="226"/>
      <c r="P178" s="226"/>
      <c r="Q178" s="226"/>
      <c r="R178" s="226"/>
      <c r="S178" s="226"/>
      <c r="T178" s="227"/>
      <c r="U178" s="139"/>
      <c r="V178" s="139"/>
      <c r="W178" s="139"/>
      <c r="X178" s="139"/>
      <c r="Y178" s="139"/>
      <c r="Z178" s="139"/>
      <c r="AA178" s="139"/>
      <c r="AB178" s="139"/>
      <c r="AC178" s="139"/>
      <c r="AD178" s="139"/>
      <c r="AE178" s="139"/>
      <c r="AR178" s="228" t="s">
        <v>584</v>
      </c>
      <c r="AT178" s="228" t="s">
        <v>447</v>
      </c>
      <c r="AU178" s="228" t="s">
        <v>58</v>
      </c>
      <c r="AY178" s="133" t="s">
        <v>436</v>
      </c>
      <c r="BE178" s="229">
        <f t="shared" si="15"/>
        <v>0</v>
      </c>
      <c r="BF178" s="229">
        <f t="shared" si="16"/>
        <v>0</v>
      </c>
      <c r="BG178" s="229">
        <f t="shared" si="17"/>
        <v>0</v>
      </c>
      <c r="BH178" s="229">
        <f t="shared" si="18"/>
        <v>0</v>
      </c>
      <c r="BI178" s="229">
        <f t="shared" si="19"/>
        <v>0</v>
      </c>
      <c r="BJ178" s="133" t="s">
        <v>56</v>
      </c>
      <c r="BK178" s="229">
        <f t="shared" si="20"/>
        <v>0</v>
      </c>
      <c r="BL178" s="133" t="s">
        <v>584</v>
      </c>
      <c r="BM178" s="228" t="s">
        <v>617</v>
      </c>
    </row>
    <row r="179" spans="1:65" s="143" customFormat="1" ht="24.15" customHeight="1">
      <c r="A179" s="139"/>
      <c r="B179" s="217"/>
      <c r="C179" s="218" t="s">
        <v>618</v>
      </c>
      <c r="D179" s="218" t="s">
        <v>439</v>
      </c>
      <c r="E179" s="219" t="s">
        <v>619</v>
      </c>
      <c r="F179" s="220" t="s">
        <v>620</v>
      </c>
      <c r="G179" s="221" t="s">
        <v>174</v>
      </c>
      <c r="H179" s="274">
        <v>12</v>
      </c>
      <c r="I179" s="255"/>
      <c r="J179" s="222">
        <f t="shared" si="14"/>
        <v>0</v>
      </c>
      <c r="K179" s="223"/>
      <c r="L179" s="250"/>
      <c r="M179" s="224"/>
      <c r="N179" s="225"/>
      <c r="O179" s="226"/>
      <c r="P179" s="226"/>
      <c r="Q179" s="226"/>
      <c r="R179" s="226"/>
      <c r="S179" s="226"/>
      <c r="T179" s="227"/>
      <c r="U179" s="139"/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/>
      <c r="AR179" s="228" t="s">
        <v>471</v>
      </c>
      <c r="AT179" s="228" t="s">
        <v>439</v>
      </c>
      <c r="AU179" s="228" t="s">
        <v>58</v>
      </c>
      <c r="AY179" s="133" t="s">
        <v>436</v>
      </c>
      <c r="BE179" s="229">
        <f t="shared" si="15"/>
        <v>0</v>
      </c>
      <c r="BF179" s="229">
        <f t="shared" si="16"/>
        <v>0</v>
      </c>
      <c r="BG179" s="229">
        <f t="shared" si="17"/>
        <v>0</v>
      </c>
      <c r="BH179" s="229">
        <f t="shared" si="18"/>
        <v>0</v>
      </c>
      <c r="BI179" s="229">
        <f t="shared" si="19"/>
        <v>0</v>
      </c>
      <c r="BJ179" s="133" t="s">
        <v>56</v>
      </c>
      <c r="BK179" s="229">
        <f t="shared" si="20"/>
        <v>0</v>
      </c>
      <c r="BL179" s="133" t="s">
        <v>471</v>
      </c>
      <c r="BM179" s="228" t="s">
        <v>621</v>
      </c>
    </row>
    <row r="180" spans="1:65" s="143" customFormat="1" ht="16.5" customHeight="1">
      <c r="A180" s="139"/>
      <c r="B180" s="217"/>
      <c r="C180" s="230" t="s">
        <v>622</v>
      </c>
      <c r="D180" s="230" t="s">
        <v>447</v>
      </c>
      <c r="E180" s="231" t="s">
        <v>623</v>
      </c>
      <c r="F180" s="232" t="s">
        <v>624</v>
      </c>
      <c r="G180" s="233" t="s">
        <v>177</v>
      </c>
      <c r="H180" s="275">
        <v>1.641</v>
      </c>
      <c r="I180" s="256"/>
      <c r="J180" s="234">
        <f t="shared" si="14"/>
        <v>0</v>
      </c>
      <c r="K180" s="235"/>
      <c r="L180" s="252"/>
      <c r="M180" s="236"/>
      <c r="N180" s="237"/>
      <c r="O180" s="226"/>
      <c r="P180" s="226"/>
      <c r="Q180" s="226"/>
      <c r="R180" s="226"/>
      <c r="S180" s="226"/>
      <c r="T180" s="227"/>
      <c r="U180" s="139"/>
      <c r="V180" s="139"/>
      <c r="W180" s="139"/>
      <c r="X180" s="139"/>
      <c r="Y180" s="139"/>
      <c r="Z180" s="139"/>
      <c r="AA180" s="139"/>
      <c r="AB180" s="139"/>
      <c r="AC180" s="139"/>
      <c r="AD180" s="139"/>
      <c r="AE180" s="139"/>
      <c r="AR180" s="228" t="s">
        <v>584</v>
      </c>
      <c r="AT180" s="228" t="s">
        <v>447</v>
      </c>
      <c r="AU180" s="228" t="s">
        <v>58</v>
      </c>
      <c r="AY180" s="133" t="s">
        <v>436</v>
      </c>
      <c r="BE180" s="229">
        <f t="shared" si="15"/>
        <v>0</v>
      </c>
      <c r="BF180" s="229">
        <f t="shared" si="16"/>
        <v>0</v>
      </c>
      <c r="BG180" s="229">
        <f t="shared" si="17"/>
        <v>0</v>
      </c>
      <c r="BH180" s="229">
        <f t="shared" si="18"/>
        <v>0</v>
      </c>
      <c r="BI180" s="229">
        <f t="shared" si="19"/>
        <v>0</v>
      </c>
      <c r="BJ180" s="133" t="s">
        <v>56</v>
      </c>
      <c r="BK180" s="229">
        <f t="shared" si="20"/>
        <v>0</v>
      </c>
      <c r="BL180" s="133" t="s">
        <v>584</v>
      </c>
      <c r="BM180" s="228" t="s">
        <v>625</v>
      </c>
    </row>
    <row r="181" spans="1:65" s="143" customFormat="1" ht="33" customHeight="1">
      <c r="A181" s="139"/>
      <c r="B181" s="217"/>
      <c r="C181" s="230" t="s">
        <v>626</v>
      </c>
      <c r="D181" s="230" t="s">
        <v>447</v>
      </c>
      <c r="E181" s="231" t="s">
        <v>627</v>
      </c>
      <c r="F181" s="232" t="s">
        <v>628</v>
      </c>
      <c r="G181" s="233" t="s">
        <v>525</v>
      </c>
      <c r="H181" s="275">
        <v>3</v>
      </c>
      <c r="I181" s="256"/>
      <c r="J181" s="234">
        <f t="shared" si="14"/>
        <v>0</v>
      </c>
      <c r="K181" s="235"/>
      <c r="L181" s="252"/>
      <c r="M181" s="236"/>
      <c r="N181" s="237"/>
      <c r="O181" s="226"/>
      <c r="P181" s="226"/>
      <c r="Q181" s="226"/>
      <c r="R181" s="226"/>
      <c r="S181" s="226"/>
      <c r="T181" s="227"/>
      <c r="U181" s="139"/>
      <c r="V181" s="139"/>
      <c r="W181" s="139"/>
      <c r="X181" s="139"/>
      <c r="Y181" s="139"/>
      <c r="Z181" s="139"/>
      <c r="AA181" s="139"/>
      <c r="AB181" s="139"/>
      <c r="AC181" s="139"/>
      <c r="AD181" s="139"/>
      <c r="AE181" s="139"/>
      <c r="AR181" s="228" t="s">
        <v>584</v>
      </c>
      <c r="AT181" s="228" t="s">
        <v>447</v>
      </c>
      <c r="AU181" s="228" t="s">
        <v>58</v>
      </c>
      <c r="AY181" s="133" t="s">
        <v>436</v>
      </c>
      <c r="BE181" s="229">
        <f t="shared" si="15"/>
        <v>0</v>
      </c>
      <c r="BF181" s="229">
        <f t="shared" si="16"/>
        <v>0</v>
      </c>
      <c r="BG181" s="229">
        <f t="shared" si="17"/>
        <v>0</v>
      </c>
      <c r="BH181" s="229">
        <f t="shared" si="18"/>
        <v>0</v>
      </c>
      <c r="BI181" s="229">
        <f t="shared" si="19"/>
        <v>0</v>
      </c>
      <c r="BJ181" s="133" t="s">
        <v>56</v>
      </c>
      <c r="BK181" s="229">
        <f t="shared" si="20"/>
        <v>0</v>
      </c>
      <c r="BL181" s="133" t="s">
        <v>584</v>
      </c>
      <c r="BM181" s="228" t="s">
        <v>629</v>
      </c>
    </row>
    <row r="182" spans="1:65" s="143" customFormat="1" ht="24.15" customHeight="1">
      <c r="A182" s="139"/>
      <c r="B182" s="217"/>
      <c r="C182" s="218" t="s">
        <v>630</v>
      </c>
      <c r="D182" s="218" t="s">
        <v>439</v>
      </c>
      <c r="E182" s="219" t="s">
        <v>631</v>
      </c>
      <c r="F182" s="220" t="s">
        <v>632</v>
      </c>
      <c r="G182" s="221" t="s">
        <v>225</v>
      </c>
      <c r="H182" s="274">
        <v>8</v>
      </c>
      <c r="I182" s="255"/>
      <c r="J182" s="222">
        <f t="shared" si="14"/>
        <v>0</v>
      </c>
      <c r="K182" s="223"/>
      <c r="L182" s="250"/>
      <c r="M182" s="224"/>
      <c r="N182" s="225"/>
      <c r="O182" s="226"/>
      <c r="P182" s="226"/>
      <c r="Q182" s="226"/>
      <c r="R182" s="226"/>
      <c r="S182" s="226"/>
      <c r="T182" s="227"/>
      <c r="U182" s="139"/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/>
      <c r="AR182" s="228" t="s">
        <v>471</v>
      </c>
      <c r="AT182" s="228" t="s">
        <v>439</v>
      </c>
      <c r="AU182" s="228" t="s">
        <v>58</v>
      </c>
      <c r="AY182" s="133" t="s">
        <v>436</v>
      </c>
      <c r="BE182" s="229">
        <f t="shared" si="15"/>
        <v>0</v>
      </c>
      <c r="BF182" s="229">
        <f t="shared" si="16"/>
        <v>0</v>
      </c>
      <c r="BG182" s="229">
        <f t="shared" si="17"/>
        <v>0</v>
      </c>
      <c r="BH182" s="229">
        <f t="shared" si="18"/>
        <v>0</v>
      </c>
      <c r="BI182" s="229">
        <f t="shared" si="19"/>
        <v>0</v>
      </c>
      <c r="BJ182" s="133" t="s">
        <v>56</v>
      </c>
      <c r="BK182" s="229">
        <f t="shared" si="20"/>
        <v>0</v>
      </c>
      <c r="BL182" s="133" t="s">
        <v>471</v>
      </c>
      <c r="BM182" s="228" t="s">
        <v>633</v>
      </c>
    </row>
    <row r="183" spans="1:65" s="143" customFormat="1" ht="16.5" customHeight="1">
      <c r="A183" s="139"/>
      <c r="B183" s="217"/>
      <c r="C183" s="230" t="s">
        <v>634</v>
      </c>
      <c r="D183" s="230" t="s">
        <v>447</v>
      </c>
      <c r="E183" s="231" t="s">
        <v>635</v>
      </c>
      <c r="F183" s="232" t="s">
        <v>636</v>
      </c>
      <c r="G183" s="233" t="s">
        <v>225</v>
      </c>
      <c r="H183" s="275">
        <v>8</v>
      </c>
      <c r="I183" s="256"/>
      <c r="J183" s="234">
        <f t="shared" si="14"/>
        <v>0</v>
      </c>
      <c r="K183" s="235"/>
      <c r="L183" s="252"/>
      <c r="M183" s="236"/>
      <c r="N183" s="237"/>
      <c r="O183" s="226"/>
      <c r="P183" s="226"/>
      <c r="Q183" s="226"/>
      <c r="R183" s="226"/>
      <c r="S183" s="226"/>
      <c r="T183" s="227"/>
      <c r="U183" s="139"/>
      <c r="V183" s="139"/>
      <c r="W183" s="139"/>
      <c r="X183" s="139"/>
      <c r="Y183" s="139"/>
      <c r="Z183" s="139"/>
      <c r="AA183" s="139"/>
      <c r="AB183" s="139"/>
      <c r="AC183" s="139"/>
      <c r="AD183" s="139"/>
      <c r="AE183" s="139"/>
      <c r="AR183" s="228" t="s">
        <v>584</v>
      </c>
      <c r="AT183" s="228" t="s">
        <v>447</v>
      </c>
      <c r="AU183" s="228" t="s">
        <v>58</v>
      </c>
      <c r="AY183" s="133" t="s">
        <v>436</v>
      </c>
      <c r="BE183" s="229">
        <f t="shared" si="15"/>
        <v>0</v>
      </c>
      <c r="BF183" s="229">
        <f t="shared" si="16"/>
        <v>0</v>
      </c>
      <c r="BG183" s="229">
        <f t="shared" si="17"/>
        <v>0</v>
      </c>
      <c r="BH183" s="229">
        <f t="shared" si="18"/>
        <v>0</v>
      </c>
      <c r="BI183" s="229">
        <f t="shared" si="19"/>
        <v>0</v>
      </c>
      <c r="BJ183" s="133" t="s">
        <v>56</v>
      </c>
      <c r="BK183" s="229">
        <f t="shared" si="20"/>
        <v>0</v>
      </c>
      <c r="BL183" s="133" t="s">
        <v>584</v>
      </c>
      <c r="BM183" s="228" t="s">
        <v>637</v>
      </c>
    </row>
    <row r="184" spans="1:65" s="143" customFormat="1" ht="24.15" customHeight="1">
      <c r="A184" s="139"/>
      <c r="B184" s="217"/>
      <c r="C184" s="218" t="s">
        <v>638</v>
      </c>
      <c r="D184" s="218" t="s">
        <v>439</v>
      </c>
      <c r="E184" s="219" t="s">
        <v>639</v>
      </c>
      <c r="F184" s="220" t="s">
        <v>640</v>
      </c>
      <c r="G184" s="221" t="s">
        <v>225</v>
      </c>
      <c r="H184" s="274">
        <v>1</v>
      </c>
      <c r="I184" s="255"/>
      <c r="J184" s="222">
        <f t="shared" si="14"/>
        <v>0</v>
      </c>
      <c r="K184" s="223"/>
      <c r="L184" s="250"/>
      <c r="M184" s="224"/>
      <c r="N184" s="225"/>
      <c r="O184" s="226"/>
      <c r="P184" s="226"/>
      <c r="Q184" s="226"/>
      <c r="R184" s="226"/>
      <c r="S184" s="226"/>
      <c r="T184" s="227"/>
      <c r="U184" s="139"/>
      <c r="V184" s="139"/>
      <c r="W184" s="139"/>
      <c r="X184" s="139"/>
      <c r="Y184" s="139"/>
      <c r="Z184" s="139"/>
      <c r="AA184" s="139"/>
      <c r="AB184" s="139"/>
      <c r="AC184" s="139"/>
      <c r="AD184" s="139"/>
      <c r="AE184" s="139"/>
      <c r="AR184" s="228" t="s">
        <v>471</v>
      </c>
      <c r="AT184" s="228" t="s">
        <v>439</v>
      </c>
      <c r="AU184" s="228" t="s">
        <v>58</v>
      </c>
      <c r="AY184" s="133" t="s">
        <v>436</v>
      </c>
      <c r="BE184" s="229">
        <f t="shared" si="15"/>
        <v>0</v>
      </c>
      <c r="BF184" s="229">
        <f t="shared" si="16"/>
        <v>0</v>
      </c>
      <c r="BG184" s="229">
        <f t="shared" si="17"/>
        <v>0</v>
      </c>
      <c r="BH184" s="229">
        <f t="shared" si="18"/>
        <v>0</v>
      </c>
      <c r="BI184" s="229">
        <f t="shared" si="19"/>
        <v>0</v>
      </c>
      <c r="BJ184" s="133" t="s">
        <v>56</v>
      </c>
      <c r="BK184" s="229">
        <f t="shared" si="20"/>
        <v>0</v>
      </c>
      <c r="BL184" s="133" t="s">
        <v>471</v>
      </c>
      <c r="BM184" s="228" t="s">
        <v>641</v>
      </c>
    </row>
    <row r="185" spans="1:65" s="143" customFormat="1" ht="21.75" customHeight="1">
      <c r="A185" s="139"/>
      <c r="B185" s="217"/>
      <c r="C185" s="230" t="s">
        <v>642</v>
      </c>
      <c r="D185" s="230" t="s">
        <v>447</v>
      </c>
      <c r="E185" s="231" t="s">
        <v>643</v>
      </c>
      <c r="F185" s="232" t="s">
        <v>644</v>
      </c>
      <c r="G185" s="233" t="s">
        <v>225</v>
      </c>
      <c r="H185" s="275">
        <v>1</v>
      </c>
      <c r="I185" s="256"/>
      <c r="J185" s="234">
        <f t="shared" si="14"/>
        <v>0</v>
      </c>
      <c r="K185" s="235"/>
      <c r="L185" s="252"/>
      <c r="M185" s="236"/>
      <c r="N185" s="237"/>
      <c r="O185" s="226"/>
      <c r="P185" s="226"/>
      <c r="Q185" s="226"/>
      <c r="R185" s="226"/>
      <c r="S185" s="226"/>
      <c r="T185" s="227"/>
      <c r="U185" s="139"/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/>
      <c r="AR185" s="228" t="s">
        <v>584</v>
      </c>
      <c r="AT185" s="228" t="s">
        <v>447</v>
      </c>
      <c r="AU185" s="228" t="s">
        <v>58</v>
      </c>
      <c r="AY185" s="133" t="s">
        <v>436</v>
      </c>
      <c r="BE185" s="229">
        <f t="shared" si="15"/>
        <v>0</v>
      </c>
      <c r="BF185" s="229">
        <f t="shared" si="16"/>
        <v>0</v>
      </c>
      <c r="BG185" s="229">
        <f t="shared" si="17"/>
        <v>0</v>
      </c>
      <c r="BH185" s="229">
        <f t="shared" si="18"/>
        <v>0</v>
      </c>
      <c r="BI185" s="229">
        <f t="shared" si="19"/>
        <v>0</v>
      </c>
      <c r="BJ185" s="133" t="s">
        <v>56</v>
      </c>
      <c r="BK185" s="229">
        <f t="shared" si="20"/>
        <v>0</v>
      </c>
      <c r="BL185" s="133" t="s">
        <v>584</v>
      </c>
      <c r="BM185" s="228" t="s">
        <v>645</v>
      </c>
    </row>
    <row r="186" spans="1:65" s="143" customFormat="1" ht="24.15" customHeight="1">
      <c r="A186" s="139"/>
      <c r="B186" s="217"/>
      <c r="C186" s="218" t="s">
        <v>646</v>
      </c>
      <c r="D186" s="218" t="s">
        <v>439</v>
      </c>
      <c r="E186" s="219" t="s">
        <v>647</v>
      </c>
      <c r="F186" s="220" t="s">
        <v>648</v>
      </c>
      <c r="G186" s="221" t="s">
        <v>225</v>
      </c>
      <c r="H186" s="274">
        <v>1</v>
      </c>
      <c r="I186" s="255"/>
      <c r="J186" s="222">
        <f t="shared" si="14"/>
        <v>0</v>
      </c>
      <c r="K186" s="223"/>
      <c r="L186" s="250"/>
      <c r="M186" s="224"/>
      <c r="N186" s="225"/>
      <c r="O186" s="226"/>
      <c r="P186" s="226"/>
      <c r="Q186" s="226"/>
      <c r="R186" s="226"/>
      <c r="S186" s="226"/>
      <c r="T186" s="227"/>
      <c r="U186" s="139"/>
      <c r="V186" s="139"/>
      <c r="W186" s="139"/>
      <c r="X186" s="139"/>
      <c r="Y186" s="139"/>
      <c r="Z186" s="139"/>
      <c r="AA186" s="139"/>
      <c r="AB186" s="139"/>
      <c r="AC186" s="139"/>
      <c r="AD186" s="139"/>
      <c r="AE186" s="139"/>
      <c r="AR186" s="228" t="s">
        <v>471</v>
      </c>
      <c r="AT186" s="228" t="s">
        <v>439</v>
      </c>
      <c r="AU186" s="228" t="s">
        <v>58</v>
      </c>
      <c r="AY186" s="133" t="s">
        <v>436</v>
      </c>
      <c r="BE186" s="229">
        <f t="shared" si="15"/>
        <v>0</v>
      </c>
      <c r="BF186" s="229">
        <f t="shared" si="16"/>
        <v>0</v>
      </c>
      <c r="BG186" s="229">
        <f t="shared" si="17"/>
        <v>0</v>
      </c>
      <c r="BH186" s="229">
        <f t="shared" si="18"/>
        <v>0</v>
      </c>
      <c r="BI186" s="229">
        <f t="shared" si="19"/>
        <v>0</v>
      </c>
      <c r="BJ186" s="133" t="s">
        <v>56</v>
      </c>
      <c r="BK186" s="229">
        <f t="shared" si="20"/>
        <v>0</v>
      </c>
      <c r="BL186" s="133" t="s">
        <v>471</v>
      </c>
      <c r="BM186" s="228" t="s">
        <v>649</v>
      </c>
    </row>
    <row r="187" spans="1:65" s="143" customFormat="1" ht="21.75" customHeight="1">
      <c r="A187" s="139"/>
      <c r="B187" s="217"/>
      <c r="C187" s="230" t="s">
        <v>650</v>
      </c>
      <c r="D187" s="230" t="s">
        <v>447</v>
      </c>
      <c r="E187" s="231" t="s">
        <v>651</v>
      </c>
      <c r="F187" s="232" t="s">
        <v>652</v>
      </c>
      <c r="G187" s="233" t="s">
        <v>225</v>
      </c>
      <c r="H187" s="275">
        <v>1</v>
      </c>
      <c r="I187" s="256"/>
      <c r="J187" s="234">
        <f t="shared" si="14"/>
        <v>0</v>
      </c>
      <c r="K187" s="235"/>
      <c r="L187" s="252"/>
      <c r="M187" s="236"/>
      <c r="N187" s="237"/>
      <c r="O187" s="226"/>
      <c r="P187" s="226"/>
      <c r="Q187" s="226"/>
      <c r="R187" s="226"/>
      <c r="S187" s="226"/>
      <c r="T187" s="227"/>
      <c r="U187" s="139"/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/>
      <c r="AR187" s="228" t="s">
        <v>584</v>
      </c>
      <c r="AT187" s="228" t="s">
        <v>447</v>
      </c>
      <c r="AU187" s="228" t="s">
        <v>58</v>
      </c>
      <c r="AY187" s="133" t="s">
        <v>436</v>
      </c>
      <c r="BE187" s="229">
        <f t="shared" si="15"/>
        <v>0</v>
      </c>
      <c r="BF187" s="229">
        <f t="shared" si="16"/>
        <v>0</v>
      </c>
      <c r="BG187" s="229">
        <f t="shared" si="17"/>
        <v>0</v>
      </c>
      <c r="BH187" s="229">
        <f t="shared" si="18"/>
        <v>0</v>
      </c>
      <c r="BI187" s="229">
        <f t="shared" si="19"/>
        <v>0</v>
      </c>
      <c r="BJ187" s="133" t="s">
        <v>56</v>
      </c>
      <c r="BK187" s="229">
        <f t="shared" si="20"/>
        <v>0</v>
      </c>
      <c r="BL187" s="133" t="s">
        <v>584</v>
      </c>
      <c r="BM187" s="228" t="s">
        <v>653</v>
      </c>
    </row>
    <row r="188" spans="1:65" s="143" customFormat="1" ht="24.15" customHeight="1">
      <c r="A188" s="139"/>
      <c r="B188" s="217"/>
      <c r="C188" s="218" t="s">
        <v>654</v>
      </c>
      <c r="D188" s="218" t="s">
        <v>439</v>
      </c>
      <c r="E188" s="219" t="s">
        <v>655</v>
      </c>
      <c r="F188" s="220" t="s">
        <v>656</v>
      </c>
      <c r="G188" s="221" t="s">
        <v>225</v>
      </c>
      <c r="H188" s="274">
        <v>1</v>
      </c>
      <c r="I188" s="255"/>
      <c r="J188" s="222">
        <f t="shared" si="14"/>
        <v>0</v>
      </c>
      <c r="K188" s="223"/>
      <c r="L188" s="250"/>
      <c r="M188" s="224"/>
      <c r="N188" s="225"/>
      <c r="O188" s="226"/>
      <c r="P188" s="226"/>
      <c r="Q188" s="226"/>
      <c r="R188" s="226"/>
      <c r="S188" s="226"/>
      <c r="T188" s="227"/>
      <c r="U188" s="139"/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/>
      <c r="AR188" s="228" t="s">
        <v>471</v>
      </c>
      <c r="AT188" s="228" t="s">
        <v>439</v>
      </c>
      <c r="AU188" s="228" t="s">
        <v>58</v>
      </c>
      <c r="AY188" s="133" t="s">
        <v>436</v>
      </c>
      <c r="BE188" s="229">
        <f t="shared" si="15"/>
        <v>0</v>
      </c>
      <c r="BF188" s="229">
        <f t="shared" si="16"/>
        <v>0</v>
      </c>
      <c r="BG188" s="229">
        <f t="shared" si="17"/>
        <v>0</v>
      </c>
      <c r="BH188" s="229">
        <f t="shared" si="18"/>
        <v>0</v>
      </c>
      <c r="BI188" s="229">
        <f t="shared" si="19"/>
        <v>0</v>
      </c>
      <c r="BJ188" s="133" t="s">
        <v>56</v>
      </c>
      <c r="BK188" s="229">
        <f t="shared" si="20"/>
        <v>0</v>
      </c>
      <c r="BL188" s="133" t="s">
        <v>471</v>
      </c>
      <c r="BM188" s="228" t="s">
        <v>657</v>
      </c>
    </row>
    <row r="189" spans="1:65" s="143" customFormat="1" ht="21.75" customHeight="1">
      <c r="A189" s="139"/>
      <c r="B189" s="217"/>
      <c r="C189" s="230" t="s">
        <v>658</v>
      </c>
      <c r="D189" s="230" t="s">
        <v>447</v>
      </c>
      <c r="E189" s="231" t="s">
        <v>659</v>
      </c>
      <c r="F189" s="232" t="s">
        <v>660</v>
      </c>
      <c r="G189" s="233" t="s">
        <v>225</v>
      </c>
      <c r="H189" s="275">
        <v>1</v>
      </c>
      <c r="I189" s="256"/>
      <c r="J189" s="234">
        <f t="shared" si="14"/>
        <v>0</v>
      </c>
      <c r="K189" s="235"/>
      <c r="L189" s="252"/>
      <c r="M189" s="236"/>
      <c r="N189" s="237"/>
      <c r="O189" s="226"/>
      <c r="P189" s="226"/>
      <c r="Q189" s="226"/>
      <c r="R189" s="226"/>
      <c r="S189" s="226"/>
      <c r="T189" s="227"/>
      <c r="U189" s="139"/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/>
      <c r="AR189" s="228" t="s">
        <v>584</v>
      </c>
      <c r="AT189" s="228" t="s">
        <v>447</v>
      </c>
      <c r="AU189" s="228" t="s">
        <v>58</v>
      </c>
      <c r="AY189" s="133" t="s">
        <v>436</v>
      </c>
      <c r="BE189" s="229">
        <f t="shared" si="15"/>
        <v>0</v>
      </c>
      <c r="BF189" s="229">
        <f t="shared" si="16"/>
        <v>0</v>
      </c>
      <c r="BG189" s="229">
        <f t="shared" si="17"/>
        <v>0</v>
      </c>
      <c r="BH189" s="229">
        <f t="shared" si="18"/>
        <v>0</v>
      </c>
      <c r="BI189" s="229">
        <f t="shared" si="19"/>
        <v>0</v>
      </c>
      <c r="BJ189" s="133" t="s">
        <v>56</v>
      </c>
      <c r="BK189" s="229">
        <f t="shared" si="20"/>
        <v>0</v>
      </c>
      <c r="BL189" s="133" t="s">
        <v>584</v>
      </c>
      <c r="BM189" s="228" t="s">
        <v>661</v>
      </c>
    </row>
    <row r="190" spans="1:65" s="143" customFormat="1" ht="24.15" customHeight="1">
      <c r="A190" s="139"/>
      <c r="B190" s="217"/>
      <c r="C190" s="230" t="s">
        <v>662</v>
      </c>
      <c r="D190" s="230" t="s">
        <v>447</v>
      </c>
      <c r="E190" s="231" t="s">
        <v>663</v>
      </c>
      <c r="F190" s="232" t="s">
        <v>664</v>
      </c>
      <c r="G190" s="233" t="s">
        <v>225</v>
      </c>
      <c r="H190" s="275">
        <v>2</v>
      </c>
      <c r="I190" s="256"/>
      <c r="J190" s="234">
        <f t="shared" si="14"/>
        <v>0</v>
      </c>
      <c r="K190" s="235"/>
      <c r="L190" s="252"/>
      <c r="M190" s="236"/>
      <c r="N190" s="237"/>
      <c r="O190" s="226"/>
      <c r="P190" s="226"/>
      <c r="Q190" s="226"/>
      <c r="R190" s="226"/>
      <c r="S190" s="226"/>
      <c r="T190" s="227"/>
      <c r="U190" s="139"/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/>
      <c r="AR190" s="228" t="s">
        <v>470</v>
      </c>
      <c r="AT190" s="228" t="s">
        <v>447</v>
      </c>
      <c r="AU190" s="228" t="s">
        <v>58</v>
      </c>
      <c r="AY190" s="133" t="s">
        <v>436</v>
      </c>
      <c r="BE190" s="229">
        <f t="shared" si="15"/>
        <v>0</v>
      </c>
      <c r="BF190" s="229">
        <f t="shared" si="16"/>
        <v>0</v>
      </c>
      <c r="BG190" s="229">
        <f t="shared" si="17"/>
        <v>0</v>
      </c>
      <c r="BH190" s="229">
        <f t="shared" si="18"/>
        <v>0</v>
      </c>
      <c r="BI190" s="229">
        <f t="shared" si="19"/>
        <v>0</v>
      </c>
      <c r="BJ190" s="133" t="s">
        <v>56</v>
      </c>
      <c r="BK190" s="229">
        <f t="shared" si="20"/>
        <v>0</v>
      </c>
      <c r="BL190" s="133" t="s">
        <v>471</v>
      </c>
      <c r="BM190" s="228" t="s">
        <v>665</v>
      </c>
    </row>
    <row r="191" spans="1:65" s="143" customFormat="1" ht="21.75" customHeight="1">
      <c r="A191" s="139"/>
      <c r="B191" s="217"/>
      <c r="C191" s="218" t="s">
        <v>666</v>
      </c>
      <c r="D191" s="218" t="s">
        <v>439</v>
      </c>
      <c r="E191" s="219" t="s">
        <v>667</v>
      </c>
      <c r="F191" s="220" t="s">
        <v>668</v>
      </c>
      <c r="G191" s="221" t="s">
        <v>225</v>
      </c>
      <c r="H191" s="274">
        <v>1</v>
      </c>
      <c r="I191" s="255"/>
      <c r="J191" s="222">
        <f t="shared" si="14"/>
        <v>0</v>
      </c>
      <c r="K191" s="223"/>
      <c r="L191" s="250"/>
      <c r="M191" s="224"/>
      <c r="N191" s="225"/>
      <c r="O191" s="226"/>
      <c r="P191" s="226"/>
      <c r="Q191" s="226"/>
      <c r="R191" s="226"/>
      <c r="S191" s="226"/>
      <c r="T191" s="227"/>
      <c r="U191" s="139"/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/>
      <c r="AR191" s="228" t="s">
        <v>471</v>
      </c>
      <c r="AT191" s="228" t="s">
        <v>439</v>
      </c>
      <c r="AU191" s="228" t="s">
        <v>58</v>
      </c>
      <c r="AY191" s="133" t="s">
        <v>436</v>
      </c>
      <c r="BE191" s="229">
        <f t="shared" si="15"/>
        <v>0</v>
      </c>
      <c r="BF191" s="229">
        <f t="shared" si="16"/>
        <v>0</v>
      </c>
      <c r="BG191" s="229">
        <f t="shared" si="17"/>
        <v>0</v>
      </c>
      <c r="BH191" s="229">
        <f t="shared" si="18"/>
        <v>0</v>
      </c>
      <c r="BI191" s="229">
        <f t="shared" si="19"/>
        <v>0</v>
      </c>
      <c r="BJ191" s="133" t="s">
        <v>56</v>
      </c>
      <c r="BK191" s="229">
        <f t="shared" si="20"/>
        <v>0</v>
      </c>
      <c r="BL191" s="133" t="s">
        <v>471</v>
      </c>
      <c r="BM191" s="228" t="s">
        <v>669</v>
      </c>
    </row>
    <row r="192" spans="1:65" s="143" customFormat="1" ht="16.5" customHeight="1">
      <c r="A192" s="139"/>
      <c r="B192" s="217"/>
      <c r="C192" s="230" t="s">
        <v>670</v>
      </c>
      <c r="D192" s="230" t="s">
        <v>447</v>
      </c>
      <c r="E192" s="231" t="s">
        <v>671</v>
      </c>
      <c r="F192" s="232" t="s">
        <v>672</v>
      </c>
      <c r="G192" s="233" t="s">
        <v>225</v>
      </c>
      <c r="H192" s="275">
        <v>1</v>
      </c>
      <c r="I192" s="256"/>
      <c r="J192" s="234">
        <f t="shared" si="14"/>
        <v>0</v>
      </c>
      <c r="K192" s="235"/>
      <c r="L192" s="252"/>
      <c r="M192" s="236"/>
      <c r="N192" s="237"/>
      <c r="O192" s="226"/>
      <c r="P192" s="226"/>
      <c r="Q192" s="226"/>
      <c r="R192" s="226"/>
      <c r="S192" s="226"/>
      <c r="T192" s="227"/>
      <c r="U192" s="139"/>
      <c r="V192" s="229"/>
      <c r="W192" s="139"/>
      <c r="X192" s="139"/>
      <c r="Y192" s="139"/>
      <c r="Z192" s="139"/>
      <c r="AA192" s="139"/>
      <c r="AB192" s="139"/>
      <c r="AC192" s="139"/>
      <c r="AD192" s="139"/>
      <c r="AE192" s="139"/>
      <c r="AR192" s="228" t="s">
        <v>584</v>
      </c>
      <c r="AT192" s="228" t="s">
        <v>447</v>
      </c>
      <c r="AU192" s="228" t="s">
        <v>58</v>
      </c>
      <c r="AY192" s="133" t="s">
        <v>436</v>
      </c>
      <c r="BE192" s="229">
        <f t="shared" si="15"/>
        <v>0</v>
      </c>
      <c r="BF192" s="229">
        <f t="shared" si="16"/>
        <v>0</v>
      </c>
      <c r="BG192" s="229">
        <f t="shared" si="17"/>
        <v>0</v>
      </c>
      <c r="BH192" s="229">
        <f t="shared" si="18"/>
        <v>0</v>
      </c>
      <c r="BI192" s="229">
        <f t="shared" si="19"/>
        <v>0</v>
      </c>
      <c r="BJ192" s="133" t="s">
        <v>56</v>
      </c>
      <c r="BK192" s="229">
        <f t="shared" si="20"/>
        <v>0</v>
      </c>
      <c r="BL192" s="133" t="s">
        <v>584</v>
      </c>
      <c r="BM192" s="228" t="s">
        <v>673</v>
      </c>
    </row>
    <row r="193" spans="1:65" s="143" customFormat="1" ht="24.15" customHeight="1">
      <c r="A193" s="139"/>
      <c r="B193" s="217"/>
      <c r="C193" s="218" t="s">
        <v>674</v>
      </c>
      <c r="D193" s="218" t="s">
        <v>439</v>
      </c>
      <c r="E193" s="219" t="s">
        <v>675</v>
      </c>
      <c r="F193" s="220" t="s">
        <v>676</v>
      </c>
      <c r="G193" s="221" t="s">
        <v>174</v>
      </c>
      <c r="H193" s="272">
        <v>10</v>
      </c>
      <c r="I193" s="255"/>
      <c r="J193" s="222">
        <f t="shared" si="14"/>
        <v>0</v>
      </c>
      <c r="K193" s="223"/>
      <c r="L193" s="244"/>
      <c r="M193" s="224"/>
      <c r="N193" s="225"/>
      <c r="O193" s="226"/>
      <c r="P193" s="226"/>
      <c r="Q193" s="226"/>
      <c r="R193" s="226"/>
      <c r="S193" s="226"/>
      <c r="T193" s="227"/>
      <c r="U193" s="139"/>
      <c r="V193" s="139"/>
      <c r="W193" s="139"/>
      <c r="X193" s="139"/>
      <c r="Y193" s="139"/>
      <c r="Z193" s="139"/>
      <c r="AA193" s="139"/>
      <c r="AB193" s="139"/>
      <c r="AC193" s="139"/>
      <c r="AD193" s="139"/>
      <c r="AE193" s="139"/>
      <c r="AR193" s="228" t="s">
        <v>471</v>
      </c>
      <c r="AT193" s="228" t="s">
        <v>439</v>
      </c>
      <c r="AU193" s="228" t="s">
        <v>58</v>
      </c>
      <c r="AY193" s="133" t="s">
        <v>436</v>
      </c>
      <c r="BE193" s="229">
        <f t="shared" si="15"/>
        <v>0</v>
      </c>
      <c r="BF193" s="229">
        <f t="shared" si="16"/>
        <v>0</v>
      </c>
      <c r="BG193" s="229">
        <f t="shared" si="17"/>
        <v>0</v>
      </c>
      <c r="BH193" s="229">
        <f t="shared" si="18"/>
        <v>0</v>
      </c>
      <c r="BI193" s="229">
        <f t="shared" si="19"/>
        <v>0</v>
      </c>
      <c r="BJ193" s="133" t="s">
        <v>56</v>
      </c>
      <c r="BK193" s="229">
        <f t="shared" si="20"/>
        <v>0</v>
      </c>
      <c r="BL193" s="133" t="s">
        <v>471</v>
      </c>
      <c r="BM193" s="228" t="s">
        <v>677</v>
      </c>
    </row>
    <row r="194" spans="1:65" s="143" customFormat="1" ht="16.5" customHeight="1">
      <c r="A194" s="139"/>
      <c r="B194" s="217"/>
      <c r="C194" s="230" t="s">
        <v>678</v>
      </c>
      <c r="D194" s="230" t="s">
        <v>447</v>
      </c>
      <c r="E194" s="231" t="s">
        <v>679</v>
      </c>
      <c r="F194" s="232" t="s">
        <v>680</v>
      </c>
      <c r="G194" s="233" t="s">
        <v>174</v>
      </c>
      <c r="H194" s="272">
        <v>10</v>
      </c>
      <c r="I194" s="256"/>
      <c r="J194" s="234">
        <f t="shared" si="14"/>
        <v>0</v>
      </c>
      <c r="K194" s="235"/>
      <c r="L194" s="252"/>
      <c r="M194" s="236"/>
      <c r="N194" s="237"/>
      <c r="O194" s="226"/>
      <c r="P194" s="226"/>
      <c r="Q194" s="226"/>
      <c r="R194" s="226"/>
      <c r="S194" s="226"/>
      <c r="T194" s="227"/>
      <c r="U194" s="139"/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/>
      <c r="AR194" s="228" t="s">
        <v>470</v>
      </c>
      <c r="AT194" s="228" t="s">
        <v>447</v>
      </c>
      <c r="AU194" s="228" t="s">
        <v>58</v>
      </c>
      <c r="AY194" s="133" t="s">
        <v>436</v>
      </c>
      <c r="BE194" s="229">
        <f t="shared" si="15"/>
        <v>0</v>
      </c>
      <c r="BF194" s="229">
        <f t="shared" si="16"/>
        <v>0</v>
      </c>
      <c r="BG194" s="229">
        <f t="shared" si="17"/>
        <v>0</v>
      </c>
      <c r="BH194" s="229">
        <f t="shared" si="18"/>
        <v>0</v>
      </c>
      <c r="BI194" s="229">
        <f t="shared" si="19"/>
        <v>0</v>
      </c>
      <c r="BJ194" s="133" t="s">
        <v>56</v>
      </c>
      <c r="BK194" s="229">
        <f t="shared" si="20"/>
        <v>0</v>
      </c>
      <c r="BL194" s="133" t="s">
        <v>471</v>
      </c>
      <c r="BM194" s="228" t="s">
        <v>681</v>
      </c>
    </row>
    <row r="195" spans="1:65" s="143" customFormat="1" ht="24.15" hidden="1" customHeight="1">
      <c r="A195" s="139"/>
      <c r="B195" s="217"/>
      <c r="C195" s="218" t="s">
        <v>682</v>
      </c>
      <c r="D195" s="218" t="s">
        <v>439</v>
      </c>
      <c r="E195" s="219" t="s">
        <v>675</v>
      </c>
      <c r="F195" s="220" t="s">
        <v>676</v>
      </c>
      <c r="G195" s="221" t="s">
        <v>174</v>
      </c>
      <c r="H195" s="272">
        <v>0</v>
      </c>
      <c r="I195" s="255"/>
      <c r="J195" s="222">
        <f t="shared" si="14"/>
        <v>0</v>
      </c>
      <c r="K195" s="223"/>
      <c r="L195" s="250"/>
      <c r="M195" s="224"/>
      <c r="N195" s="225"/>
      <c r="O195" s="226"/>
      <c r="P195" s="226"/>
      <c r="Q195" s="226"/>
      <c r="R195" s="226"/>
      <c r="S195" s="226"/>
      <c r="T195" s="227"/>
      <c r="U195" s="139"/>
      <c r="V195" s="139"/>
      <c r="W195" s="139"/>
      <c r="X195" s="139"/>
      <c r="Y195" s="139"/>
      <c r="Z195" s="139"/>
      <c r="AA195" s="139"/>
      <c r="AB195" s="139"/>
      <c r="AC195" s="139"/>
      <c r="AD195" s="139"/>
      <c r="AE195" s="139"/>
      <c r="AR195" s="228" t="s">
        <v>471</v>
      </c>
      <c r="AT195" s="228" t="s">
        <v>439</v>
      </c>
      <c r="AU195" s="228" t="s">
        <v>58</v>
      </c>
      <c r="AY195" s="133" t="s">
        <v>436</v>
      </c>
      <c r="BE195" s="229">
        <f t="shared" si="15"/>
        <v>0</v>
      </c>
      <c r="BF195" s="229">
        <f t="shared" si="16"/>
        <v>0</v>
      </c>
      <c r="BG195" s="229">
        <f t="shared" si="17"/>
        <v>0</v>
      </c>
      <c r="BH195" s="229">
        <f t="shared" si="18"/>
        <v>0</v>
      </c>
      <c r="BI195" s="229">
        <f t="shared" si="19"/>
        <v>0</v>
      </c>
      <c r="BJ195" s="133" t="s">
        <v>56</v>
      </c>
      <c r="BK195" s="229">
        <f t="shared" si="20"/>
        <v>0</v>
      </c>
      <c r="BL195" s="133" t="s">
        <v>471</v>
      </c>
      <c r="BM195" s="228" t="s">
        <v>683</v>
      </c>
    </row>
    <row r="196" spans="1:65" s="143" customFormat="1" ht="16.5" hidden="1" customHeight="1">
      <c r="A196" s="139"/>
      <c r="B196" s="217"/>
      <c r="C196" s="230" t="s">
        <v>62</v>
      </c>
      <c r="D196" s="230" t="s">
        <v>447</v>
      </c>
      <c r="E196" s="231" t="s">
        <v>684</v>
      </c>
      <c r="F196" s="232" t="s">
        <v>685</v>
      </c>
      <c r="G196" s="233" t="s">
        <v>174</v>
      </c>
      <c r="H196" s="272">
        <v>0</v>
      </c>
      <c r="I196" s="256"/>
      <c r="J196" s="234">
        <f t="shared" si="14"/>
        <v>0</v>
      </c>
      <c r="K196" s="235"/>
      <c r="L196" s="252"/>
      <c r="M196" s="236"/>
      <c r="N196" s="237"/>
      <c r="O196" s="226"/>
      <c r="P196" s="226"/>
      <c r="Q196" s="226"/>
      <c r="R196" s="226"/>
      <c r="S196" s="226"/>
      <c r="T196" s="227"/>
      <c r="U196" s="139"/>
      <c r="V196" s="139"/>
      <c r="W196" s="139"/>
      <c r="X196" s="139"/>
      <c r="Y196" s="139"/>
      <c r="Z196" s="139"/>
      <c r="AA196" s="139"/>
      <c r="AB196" s="139"/>
      <c r="AC196" s="139"/>
      <c r="AD196" s="139"/>
      <c r="AE196" s="139"/>
      <c r="AR196" s="228" t="s">
        <v>470</v>
      </c>
      <c r="AT196" s="228" t="s">
        <v>447</v>
      </c>
      <c r="AU196" s="228" t="s">
        <v>58</v>
      </c>
      <c r="AY196" s="133" t="s">
        <v>436</v>
      </c>
      <c r="BE196" s="229">
        <f t="shared" si="15"/>
        <v>0</v>
      </c>
      <c r="BF196" s="229">
        <f t="shared" si="16"/>
        <v>0</v>
      </c>
      <c r="BG196" s="229">
        <f t="shared" si="17"/>
        <v>0</v>
      </c>
      <c r="BH196" s="229">
        <f t="shared" si="18"/>
        <v>0</v>
      </c>
      <c r="BI196" s="229">
        <f t="shared" si="19"/>
        <v>0</v>
      </c>
      <c r="BJ196" s="133" t="s">
        <v>56</v>
      </c>
      <c r="BK196" s="229">
        <f t="shared" si="20"/>
        <v>0</v>
      </c>
      <c r="BL196" s="133" t="s">
        <v>471</v>
      </c>
      <c r="BM196" s="228" t="s">
        <v>686</v>
      </c>
    </row>
    <row r="197" spans="1:65" s="143" customFormat="1" ht="16.5" customHeight="1">
      <c r="A197" s="139"/>
      <c r="B197" s="217"/>
      <c r="C197" s="218" t="s">
        <v>64</v>
      </c>
      <c r="D197" s="218" t="s">
        <v>439</v>
      </c>
      <c r="E197" s="219" t="s">
        <v>687</v>
      </c>
      <c r="F197" s="220" t="s">
        <v>688</v>
      </c>
      <c r="G197" s="221" t="s">
        <v>225</v>
      </c>
      <c r="H197" s="272">
        <v>1</v>
      </c>
      <c r="I197" s="255"/>
      <c r="J197" s="222">
        <f t="shared" si="14"/>
        <v>0</v>
      </c>
      <c r="K197" s="223"/>
      <c r="L197" s="250"/>
      <c r="M197" s="224"/>
      <c r="N197" s="225"/>
      <c r="O197" s="226"/>
      <c r="P197" s="226"/>
      <c r="Q197" s="226"/>
      <c r="R197" s="226"/>
      <c r="S197" s="226"/>
      <c r="T197" s="227"/>
      <c r="U197" s="139"/>
      <c r="V197" s="139"/>
      <c r="W197" s="139"/>
      <c r="X197" s="139"/>
      <c r="Y197" s="139"/>
      <c r="Z197" s="139"/>
      <c r="AA197" s="139"/>
      <c r="AB197" s="139"/>
      <c r="AC197" s="139"/>
      <c r="AD197" s="139"/>
      <c r="AE197" s="139"/>
      <c r="AR197" s="228" t="s">
        <v>471</v>
      </c>
      <c r="AT197" s="228" t="s">
        <v>439</v>
      </c>
      <c r="AU197" s="228" t="s">
        <v>58</v>
      </c>
      <c r="AY197" s="133" t="s">
        <v>436</v>
      </c>
      <c r="BE197" s="229">
        <f t="shared" si="15"/>
        <v>0</v>
      </c>
      <c r="BF197" s="229">
        <f t="shared" si="16"/>
        <v>0</v>
      </c>
      <c r="BG197" s="229">
        <f t="shared" si="17"/>
        <v>0</v>
      </c>
      <c r="BH197" s="229">
        <f t="shared" si="18"/>
        <v>0</v>
      </c>
      <c r="BI197" s="229">
        <f t="shared" si="19"/>
        <v>0</v>
      </c>
      <c r="BJ197" s="133" t="s">
        <v>56</v>
      </c>
      <c r="BK197" s="229">
        <f t="shared" si="20"/>
        <v>0</v>
      </c>
      <c r="BL197" s="133" t="s">
        <v>471</v>
      </c>
      <c r="BM197" s="228" t="s">
        <v>689</v>
      </c>
    </row>
    <row r="198" spans="1:65" s="143" customFormat="1" ht="24.15" customHeight="1">
      <c r="A198" s="139"/>
      <c r="B198" s="217"/>
      <c r="C198" s="230" t="s">
        <v>66</v>
      </c>
      <c r="D198" s="230" t="s">
        <v>447</v>
      </c>
      <c r="E198" s="231" t="s">
        <v>690</v>
      </c>
      <c r="F198" s="232" t="s">
        <v>691</v>
      </c>
      <c r="G198" s="233" t="s">
        <v>450</v>
      </c>
      <c r="H198" s="272">
        <v>1</v>
      </c>
      <c r="I198" s="256"/>
      <c r="J198" s="234">
        <f t="shared" si="14"/>
        <v>0</v>
      </c>
      <c r="K198" s="235"/>
      <c r="L198" s="252"/>
      <c r="M198" s="236"/>
      <c r="N198" s="237"/>
      <c r="O198" s="226"/>
      <c r="P198" s="226"/>
      <c r="Q198" s="226"/>
      <c r="R198" s="226"/>
      <c r="S198" s="226"/>
      <c r="T198" s="227"/>
      <c r="U198" s="139"/>
      <c r="V198" s="139"/>
      <c r="W198" s="139"/>
      <c r="X198" s="139"/>
      <c r="Y198" s="139"/>
      <c r="Z198" s="139"/>
      <c r="AA198" s="139"/>
      <c r="AB198" s="139"/>
      <c r="AC198" s="139"/>
      <c r="AD198" s="139"/>
      <c r="AE198" s="139"/>
      <c r="AR198" s="228" t="s">
        <v>470</v>
      </c>
      <c r="AT198" s="228" t="s">
        <v>447</v>
      </c>
      <c r="AU198" s="228" t="s">
        <v>58</v>
      </c>
      <c r="AY198" s="133" t="s">
        <v>436</v>
      </c>
      <c r="BE198" s="229">
        <f t="shared" si="15"/>
        <v>0</v>
      </c>
      <c r="BF198" s="229">
        <f t="shared" si="16"/>
        <v>0</v>
      </c>
      <c r="BG198" s="229">
        <f t="shared" si="17"/>
        <v>0</v>
      </c>
      <c r="BH198" s="229">
        <f t="shared" si="18"/>
        <v>0</v>
      </c>
      <c r="BI198" s="229">
        <f t="shared" si="19"/>
        <v>0</v>
      </c>
      <c r="BJ198" s="133" t="s">
        <v>56</v>
      </c>
      <c r="BK198" s="229">
        <f t="shared" si="20"/>
        <v>0</v>
      </c>
      <c r="BL198" s="133" t="s">
        <v>471</v>
      </c>
      <c r="BM198" s="228" t="s">
        <v>692</v>
      </c>
    </row>
    <row r="199" spans="1:65" s="143" customFormat="1" ht="16.5" customHeight="1">
      <c r="A199" s="139"/>
      <c r="B199" s="217"/>
      <c r="C199" s="230" t="s">
        <v>471</v>
      </c>
      <c r="D199" s="230" t="s">
        <v>447</v>
      </c>
      <c r="E199" s="231" t="s">
        <v>693</v>
      </c>
      <c r="F199" s="232" t="s">
        <v>694</v>
      </c>
      <c r="G199" s="233" t="s">
        <v>525</v>
      </c>
      <c r="H199" s="272">
        <v>1</v>
      </c>
      <c r="I199" s="256"/>
      <c r="J199" s="234">
        <f t="shared" si="14"/>
        <v>0</v>
      </c>
      <c r="K199" s="235"/>
      <c r="L199" s="252"/>
      <c r="M199" s="236"/>
      <c r="N199" s="237"/>
      <c r="O199" s="226"/>
      <c r="P199" s="226"/>
      <c r="Q199" s="226"/>
      <c r="R199" s="226"/>
      <c r="S199" s="226"/>
      <c r="T199" s="227"/>
      <c r="U199" s="139"/>
      <c r="V199" s="139"/>
      <c r="W199" s="139"/>
      <c r="X199" s="139"/>
      <c r="Y199" s="139"/>
      <c r="Z199" s="139"/>
      <c r="AA199" s="139"/>
      <c r="AB199" s="139"/>
      <c r="AC199" s="139"/>
      <c r="AD199" s="139"/>
      <c r="AE199" s="139"/>
      <c r="AR199" s="228" t="s">
        <v>470</v>
      </c>
      <c r="AT199" s="228" t="s">
        <v>447</v>
      </c>
      <c r="AU199" s="228" t="s">
        <v>58</v>
      </c>
      <c r="AY199" s="133" t="s">
        <v>436</v>
      </c>
      <c r="BE199" s="229">
        <f t="shared" si="15"/>
        <v>0</v>
      </c>
      <c r="BF199" s="229">
        <f t="shared" si="16"/>
        <v>0</v>
      </c>
      <c r="BG199" s="229">
        <f t="shared" si="17"/>
        <v>0</v>
      </c>
      <c r="BH199" s="229">
        <f t="shared" si="18"/>
        <v>0</v>
      </c>
      <c r="BI199" s="229">
        <f t="shared" si="19"/>
        <v>0</v>
      </c>
      <c r="BJ199" s="133" t="s">
        <v>56</v>
      </c>
      <c r="BK199" s="229">
        <f t="shared" si="20"/>
        <v>0</v>
      </c>
      <c r="BL199" s="133" t="s">
        <v>471</v>
      </c>
      <c r="BM199" s="228" t="s">
        <v>695</v>
      </c>
    </row>
    <row r="200" spans="1:65" s="143" customFormat="1" ht="16.5" customHeight="1">
      <c r="A200" s="139"/>
      <c r="B200" s="217"/>
      <c r="C200" s="230" t="s">
        <v>696</v>
      </c>
      <c r="D200" s="230" t="s">
        <v>447</v>
      </c>
      <c r="E200" s="231" t="s">
        <v>697</v>
      </c>
      <c r="F200" s="232" t="s">
        <v>698</v>
      </c>
      <c r="G200" s="233" t="s">
        <v>525</v>
      </c>
      <c r="H200" s="272">
        <v>1</v>
      </c>
      <c r="I200" s="256"/>
      <c r="J200" s="234">
        <f t="shared" si="14"/>
        <v>0</v>
      </c>
      <c r="K200" s="235"/>
      <c r="L200" s="252"/>
      <c r="M200" s="236"/>
      <c r="N200" s="237"/>
      <c r="O200" s="226"/>
      <c r="P200" s="226"/>
      <c r="Q200" s="226"/>
      <c r="R200" s="226"/>
      <c r="S200" s="226"/>
      <c r="T200" s="227"/>
      <c r="U200" s="139"/>
      <c r="V200" s="139"/>
      <c r="W200" s="139"/>
      <c r="X200" s="139"/>
      <c r="Y200" s="139"/>
      <c r="Z200" s="139"/>
      <c r="AA200" s="139"/>
      <c r="AB200" s="139"/>
      <c r="AC200" s="139"/>
      <c r="AD200" s="139"/>
      <c r="AE200" s="139"/>
      <c r="AR200" s="228" t="s">
        <v>470</v>
      </c>
      <c r="AT200" s="228" t="s">
        <v>447</v>
      </c>
      <c r="AU200" s="228" t="s">
        <v>58</v>
      </c>
      <c r="AY200" s="133" t="s">
        <v>436</v>
      </c>
      <c r="BE200" s="229">
        <f t="shared" si="15"/>
        <v>0</v>
      </c>
      <c r="BF200" s="229">
        <f t="shared" si="16"/>
        <v>0</v>
      </c>
      <c r="BG200" s="229">
        <f t="shared" si="17"/>
        <v>0</v>
      </c>
      <c r="BH200" s="229">
        <f t="shared" si="18"/>
        <v>0</v>
      </c>
      <c r="BI200" s="229">
        <f t="shared" si="19"/>
        <v>0</v>
      </c>
      <c r="BJ200" s="133" t="s">
        <v>56</v>
      </c>
      <c r="BK200" s="229">
        <f t="shared" si="20"/>
        <v>0</v>
      </c>
      <c r="BL200" s="133" t="s">
        <v>471</v>
      </c>
      <c r="BM200" s="228" t="s">
        <v>699</v>
      </c>
    </row>
    <row r="201" spans="1:65" s="143" customFormat="1" ht="37.799999999999997" hidden="1" customHeight="1">
      <c r="A201" s="139"/>
      <c r="B201" s="217"/>
      <c r="C201" s="218" t="s">
        <v>700</v>
      </c>
      <c r="D201" s="218" t="s">
        <v>439</v>
      </c>
      <c r="E201" s="219" t="s">
        <v>701</v>
      </c>
      <c r="F201" s="220" t="s">
        <v>702</v>
      </c>
      <c r="G201" s="221" t="s">
        <v>174</v>
      </c>
      <c r="H201" s="272">
        <v>0</v>
      </c>
      <c r="I201" s="255">
        <v>19.899999999999999</v>
      </c>
      <c r="J201" s="222">
        <f t="shared" si="14"/>
        <v>0</v>
      </c>
      <c r="K201" s="223"/>
      <c r="L201" s="250"/>
      <c r="M201" s="224"/>
      <c r="N201" s="225"/>
      <c r="O201" s="226"/>
      <c r="P201" s="226"/>
      <c r="Q201" s="226"/>
      <c r="R201" s="226"/>
      <c r="S201" s="226"/>
      <c r="T201" s="227"/>
      <c r="U201" s="139"/>
      <c r="V201" s="139"/>
      <c r="W201" s="139"/>
      <c r="X201" s="139"/>
      <c r="Y201" s="139"/>
      <c r="Z201" s="139"/>
      <c r="AA201" s="139"/>
      <c r="AB201" s="139"/>
      <c r="AC201" s="139"/>
      <c r="AD201" s="139"/>
      <c r="AE201" s="139"/>
      <c r="AR201" s="228" t="s">
        <v>471</v>
      </c>
      <c r="AT201" s="228" t="s">
        <v>439</v>
      </c>
      <c r="AU201" s="228" t="s">
        <v>58</v>
      </c>
      <c r="AY201" s="133" t="s">
        <v>436</v>
      </c>
      <c r="BE201" s="229">
        <f t="shared" si="15"/>
        <v>0</v>
      </c>
      <c r="BF201" s="229">
        <f t="shared" si="16"/>
        <v>0</v>
      </c>
      <c r="BG201" s="229">
        <f t="shared" si="17"/>
        <v>0</v>
      </c>
      <c r="BH201" s="229">
        <f t="shared" si="18"/>
        <v>0</v>
      </c>
      <c r="BI201" s="229">
        <f t="shared" si="19"/>
        <v>0</v>
      </c>
      <c r="BJ201" s="133" t="s">
        <v>56</v>
      </c>
      <c r="BK201" s="229">
        <f t="shared" si="20"/>
        <v>0</v>
      </c>
      <c r="BL201" s="133" t="s">
        <v>471</v>
      </c>
      <c r="BM201" s="228" t="s">
        <v>703</v>
      </c>
    </row>
    <row r="202" spans="1:65" s="143" customFormat="1" ht="16.5" hidden="1" customHeight="1">
      <c r="A202" s="139"/>
      <c r="B202" s="217"/>
      <c r="C202" s="230" t="s">
        <v>704</v>
      </c>
      <c r="D202" s="230" t="s">
        <v>447</v>
      </c>
      <c r="E202" s="231" t="s">
        <v>705</v>
      </c>
      <c r="F202" s="232" t="s">
        <v>706</v>
      </c>
      <c r="G202" s="233" t="s">
        <v>174</v>
      </c>
      <c r="H202" s="272">
        <v>0</v>
      </c>
      <c r="I202" s="256">
        <v>46</v>
      </c>
      <c r="J202" s="234">
        <f t="shared" si="14"/>
        <v>0</v>
      </c>
      <c r="K202" s="235"/>
      <c r="L202" s="252"/>
      <c r="M202" s="236"/>
      <c r="N202" s="237"/>
      <c r="O202" s="226"/>
      <c r="P202" s="226"/>
      <c r="Q202" s="226"/>
      <c r="R202" s="226"/>
      <c r="S202" s="226"/>
      <c r="T202" s="227"/>
      <c r="U202" s="139"/>
      <c r="V202" s="139"/>
      <c r="W202" s="139"/>
      <c r="X202" s="139"/>
      <c r="Y202" s="139"/>
      <c r="Z202" s="139"/>
      <c r="AA202" s="139"/>
      <c r="AB202" s="139"/>
      <c r="AC202" s="139"/>
      <c r="AD202" s="139"/>
      <c r="AE202" s="139"/>
      <c r="AR202" s="228" t="s">
        <v>584</v>
      </c>
      <c r="AT202" s="228" t="s">
        <v>447</v>
      </c>
      <c r="AU202" s="228" t="s">
        <v>58</v>
      </c>
      <c r="AY202" s="133" t="s">
        <v>436</v>
      </c>
      <c r="BE202" s="229">
        <f t="shared" si="15"/>
        <v>0</v>
      </c>
      <c r="BF202" s="229">
        <f t="shared" si="16"/>
        <v>0</v>
      </c>
      <c r="BG202" s="229">
        <f t="shared" si="17"/>
        <v>0</v>
      </c>
      <c r="BH202" s="229">
        <f t="shared" si="18"/>
        <v>0</v>
      </c>
      <c r="BI202" s="229">
        <f t="shared" si="19"/>
        <v>0</v>
      </c>
      <c r="BJ202" s="133" t="s">
        <v>56</v>
      </c>
      <c r="BK202" s="229">
        <f t="shared" si="20"/>
        <v>0</v>
      </c>
      <c r="BL202" s="133" t="s">
        <v>584</v>
      </c>
      <c r="BM202" s="228" t="s">
        <v>707</v>
      </c>
    </row>
    <row r="203" spans="1:65" s="143" customFormat="1" ht="37.799999999999997" hidden="1" customHeight="1">
      <c r="A203" s="139"/>
      <c r="B203" s="217"/>
      <c r="C203" s="218" t="s">
        <v>708</v>
      </c>
      <c r="D203" s="218" t="s">
        <v>439</v>
      </c>
      <c r="E203" s="219" t="s">
        <v>709</v>
      </c>
      <c r="F203" s="220" t="s">
        <v>710</v>
      </c>
      <c r="G203" s="221" t="s">
        <v>174</v>
      </c>
      <c r="H203" s="272">
        <v>0</v>
      </c>
      <c r="I203" s="222">
        <v>32.71</v>
      </c>
      <c r="J203" s="222">
        <f t="shared" si="14"/>
        <v>0</v>
      </c>
      <c r="K203" s="223"/>
      <c r="L203" s="250"/>
      <c r="M203" s="224"/>
      <c r="N203" s="225"/>
      <c r="O203" s="226"/>
      <c r="P203" s="226"/>
      <c r="Q203" s="226"/>
      <c r="R203" s="226"/>
      <c r="S203" s="226"/>
      <c r="T203" s="227"/>
      <c r="U203" s="139"/>
      <c r="V203" s="139"/>
      <c r="W203" s="139"/>
      <c r="X203" s="139"/>
      <c r="Y203" s="139"/>
      <c r="Z203" s="139"/>
      <c r="AA203" s="139"/>
      <c r="AB203" s="139"/>
      <c r="AC203" s="139"/>
      <c r="AD203" s="139"/>
      <c r="AE203" s="139"/>
      <c r="AR203" s="228" t="s">
        <v>471</v>
      </c>
      <c r="AT203" s="228" t="s">
        <v>439</v>
      </c>
      <c r="AU203" s="228" t="s">
        <v>58</v>
      </c>
      <c r="AY203" s="133" t="s">
        <v>436</v>
      </c>
      <c r="BE203" s="229">
        <f t="shared" si="15"/>
        <v>0</v>
      </c>
      <c r="BF203" s="229">
        <f t="shared" si="16"/>
        <v>0</v>
      </c>
      <c r="BG203" s="229">
        <f t="shared" si="17"/>
        <v>0</v>
      </c>
      <c r="BH203" s="229">
        <f t="shared" si="18"/>
        <v>0</v>
      </c>
      <c r="BI203" s="229">
        <f t="shared" si="19"/>
        <v>0</v>
      </c>
      <c r="BJ203" s="133" t="s">
        <v>56</v>
      </c>
      <c r="BK203" s="229">
        <f t="shared" si="20"/>
        <v>0</v>
      </c>
      <c r="BL203" s="133" t="s">
        <v>471</v>
      </c>
      <c r="BM203" s="228" t="s">
        <v>711</v>
      </c>
    </row>
    <row r="204" spans="1:65" s="143" customFormat="1" ht="16.5" hidden="1" customHeight="1">
      <c r="A204" s="139"/>
      <c r="B204" s="217"/>
      <c r="C204" s="230" t="s">
        <v>712</v>
      </c>
      <c r="D204" s="230" t="s">
        <v>447</v>
      </c>
      <c r="E204" s="231" t="s">
        <v>713</v>
      </c>
      <c r="F204" s="232" t="s">
        <v>714</v>
      </c>
      <c r="G204" s="233" t="s">
        <v>174</v>
      </c>
      <c r="H204" s="272">
        <v>0</v>
      </c>
      <c r="I204" s="256">
        <v>35.799999999999997</v>
      </c>
      <c r="J204" s="234">
        <f t="shared" si="14"/>
        <v>0</v>
      </c>
      <c r="K204" s="235"/>
      <c r="L204" s="252"/>
      <c r="M204" s="236"/>
      <c r="N204" s="237"/>
      <c r="O204" s="226"/>
      <c r="P204" s="226"/>
      <c r="Q204" s="226"/>
      <c r="R204" s="226"/>
      <c r="S204" s="226"/>
      <c r="T204" s="227"/>
      <c r="U204" s="139"/>
      <c r="V204" s="139"/>
      <c r="W204" s="139"/>
      <c r="X204" s="139"/>
      <c r="Y204" s="139"/>
      <c r="Z204" s="139"/>
      <c r="AA204" s="139"/>
      <c r="AB204" s="139"/>
      <c r="AC204" s="139"/>
      <c r="AD204" s="139"/>
      <c r="AE204" s="139"/>
      <c r="AR204" s="228" t="s">
        <v>584</v>
      </c>
      <c r="AT204" s="228" t="s">
        <v>447</v>
      </c>
      <c r="AU204" s="228" t="s">
        <v>58</v>
      </c>
      <c r="AY204" s="133" t="s">
        <v>436</v>
      </c>
      <c r="BE204" s="229">
        <f t="shared" si="15"/>
        <v>0</v>
      </c>
      <c r="BF204" s="229">
        <f t="shared" si="16"/>
        <v>0</v>
      </c>
      <c r="BG204" s="229">
        <f t="shared" si="17"/>
        <v>0</v>
      </c>
      <c r="BH204" s="229">
        <f t="shared" si="18"/>
        <v>0</v>
      </c>
      <c r="BI204" s="229">
        <f t="shared" si="19"/>
        <v>0</v>
      </c>
      <c r="BJ204" s="133" t="s">
        <v>56</v>
      </c>
      <c r="BK204" s="229">
        <f t="shared" si="20"/>
        <v>0</v>
      </c>
      <c r="BL204" s="133" t="s">
        <v>584</v>
      </c>
      <c r="BM204" s="228" t="s">
        <v>715</v>
      </c>
    </row>
    <row r="205" spans="1:65" s="143" customFormat="1" ht="33" hidden="1" customHeight="1">
      <c r="A205" s="139"/>
      <c r="B205" s="217"/>
      <c r="C205" s="218" t="s">
        <v>716</v>
      </c>
      <c r="D205" s="218" t="s">
        <v>439</v>
      </c>
      <c r="E205" s="219" t="s">
        <v>717</v>
      </c>
      <c r="F205" s="220" t="s">
        <v>718</v>
      </c>
      <c r="G205" s="221" t="s">
        <v>174</v>
      </c>
      <c r="H205" s="272">
        <v>0</v>
      </c>
      <c r="I205" s="255">
        <v>17.8</v>
      </c>
      <c r="J205" s="222">
        <f t="shared" si="14"/>
        <v>0</v>
      </c>
      <c r="K205" s="223"/>
      <c r="L205" s="250"/>
      <c r="M205" s="224"/>
      <c r="N205" s="225"/>
      <c r="O205" s="226"/>
      <c r="P205" s="226"/>
      <c r="Q205" s="226"/>
      <c r="R205" s="226"/>
      <c r="S205" s="226"/>
      <c r="T205" s="227"/>
      <c r="U205" s="139"/>
      <c r="V205" s="139"/>
      <c r="W205" s="139"/>
      <c r="X205" s="139"/>
      <c r="Y205" s="139"/>
      <c r="Z205" s="139"/>
      <c r="AA205" s="139"/>
      <c r="AB205" s="139"/>
      <c r="AC205" s="139"/>
      <c r="AD205" s="139"/>
      <c r="AE205" s="139"/>
      <c r="AR205" s="228" t="s">
        <v>471</v>
      </c>
      <c r="AT205" s="228" t="s">
        <v>439</v>
      </c>
      <c r="AU205" s="228" t="s">
        <v>58</v>
      </c>
      <c r="AY205" s="133" t="s">
        <v>436</v>
      </c>
      <c r="BE205" s="229">
        <f t="shared" si="15"/>
        <v>0</v>
      </c>
      <c r="BF205" s="229">
        <f t="shared" si="16"/>
        <v>0</v>
      </c>
      <c r="BG205" s="229">
        <f t="shared" si="17"/>
        <v>0</v>
      </c>
      <c r="BH205" s="229">
        <f t="shared" si="18"/>
        <v>0</v>
      </c>
      <c r="BI205" s="229">
        <f t="shared" si="19"/>
        <v>0</v>
      </c>
      <c r="BJ205" s="133" t="s">
        <v>56</v>
      </c>
      <c r="BK205" s="229">
        <f t="shared" si="20"/>
        <v>0</v>
      </c>
      <c r="BL205" s="133" t="s">
        <v>471</v>
      </c>
      <c r="BM205" s="228" t="s">
        <v>719</v>
      </c>
    </row>
    <row r="206" spans="1:65" s="143" customFormat="1" ht="16.5" hidden="1" customHeight="1">
      <c r="A206" s="139"/>
      <c r="B206" s="217"/>
      <c r="C206" s="230" t="s">
        <v>720</v>
      </c>
      <c r="D206" s="230" t="s">
        <v>447</v>
      </c>
      <c r="E206" s="231" t="s">
        <v>721</v>
      </c>
      <c r="F206" s="232" t="s">
        <v>722</v>
      </c>
      <c r="G206" s="233" t="s">
        <v>174</v>
      </c>
      <c r="H206" s="272">
        <v>0</v>
      </c>
      <c r="I206" s="234">
        <v>29</v>
      </c>
      <c r="J206" s="234">
        <f t="shared" si="14"/>
        <v>0</v>
      </c>
      <c r="K206" s="235"/>
      <c r="L206" s="252"/>
      <c r="M206" s="236"/>
      <c r="N206" s="237"/>
      <c r="O206" s="226"/>
      <c r="P206" s="226"/>
      <c r="Q206" s="226"/>
      <c r="R206" s="226"/>
      <c r="S206" s="226"/>
      <c r="T206" s="227"/>
      <c r="U206" s="139"/>
      <c r="V206" s="139"/>
      <c r="W206" s="139"/>
      <c r="X206" s="139"/>
      <c r="Y206" s="139"/>
      <c r="Z206" s="139"/>
      <c r="AA206" s="139"/>
      <c r="AB206" s="139"/>
      <c r="AC206" s="139"/>
      <c r="AD206" s="139"/>
      <c r="AE206" s="139"/>
      <c r="AR206" s="228" t="s">
        <v>584</v>
      </c>
      <c r="AT206" s="228" t="s">
        <v>447</v>
      </c>
      <c r="AU206" s="228" t="s">
        <v>58</v>
      </c>
      <c r="AY206" s="133" t="s">
        <v>436</v>
      </c>
      <c r="BE206" s="229">
        <f t="shared" si="15"/>
        <v>0</v>
      </c>
      <c r="BF206" s="229">
        <f t="shared" si="16"/>
        <v>0</v>
      </c>
      <c r="BG206" s="229">
        <f t="shared" si="17"/>
        <v>0</v>
      </c>
      <c r="BH206" s="229">
        <f t="shared" si="18"/>
        <v>0</v>
      </c>
      <c r="BI206" s="229">
        <f t="shared" si="19"/>
        <v>0</v>
      </c>
      <c r="BJ206" s="133" t="s">
        <v>56</v>
      </c>
      <c r="BK206" s="229">
        <f t="shared" si="20"/>
        <v>0</v>
      </c>
      <c r="BL206" s="133" t="s">
        <v>584</v>
      </c>
      <c r="BM206" s="228" t="s">
        <v>723</v>
      </c>
    </row>
    <row r="207" spans="1:65" s="143" customFormat="1" ht="33" customHeight="1">
      <c r="A207" s="139"/>
      <c r="B207" s="217"/>
      <c r="C207" s="218" t="s">
        <v>724</v>
      </c>
      <c r="D207" s="218" t="s">
        <v>439</v>
      </c>
      <c r="E207" s="219" t="s">
        <v>725</v>
      </c>
      <c r="F207" s="220" t="s">
        <v>726</v>
      </c>
      <c r="G207" s="221" t="s">
        <v>174</v>
      </c>
      <c r="H207" s="272">
        <v>70</v>
      </c>
      <c r="I207" s="255"/>
      <c r="J207" s="222">
        <f t="shared" si="14"/>
        <v>0</v>
      </c>
      <c r="K207" s="223"/>
      <c r="L207" s="244"/>
      <c r="M207" s="224"/>
      <c r="N207" s="225"/>
      <c r="O207" s="226"/>
      <c r="P207" s="226"/>
      <c r="Q207" s="226"/>
      <c r="R207" s="226"/>
      <c r="S207" s="226"/>
      <c r="T207" s="227"/>
      <c r="U207" s="139"/>
      <c r="V207" s="139"/>
      <c r="W207" s="139"/>
      <c r="X207" s="139"/>
      <c r="Y207" s="139"/>
      <c r="Z207" s="139"/>
      <c r="AA207" s="139"/>
      <c r="AB207" s="139"/>
      <c r="AC207" s="139"/>
      <c r="AD207" s="139"/>
      <c r="AE207" s="139"/>
      <c r="AR207" s="228" t="s">
        <v>471</v>
      </c>
      <c r="AT207" s="228" t="s">
        <v>439</v>
      </c>
      <c r="AU207" s="228" t="s">
        <v>58</v>
      </c>
      <c r="AY207" s="133" t="s">
        <v>436</v>
      </c>
      <c r="BE207" s="229">
        <f t="shared" si="15"/>
        <v>0</v>
      </c>
      <c r="BF207" s="229">
        <f t="shared" si="16"/>
        <v>0</v>
      </c>
      <c r="BG207" s="229">
        <f t="shared" si="17"/>
        <v>0</v>
      </c>
      <c r="BH207" s="229">
        <f t="shared" si="18"/>
        <v>0</v>
      </c>
      <c r="BI207" s="229">
        <f t="shared" si="19"/>
        <v>0</v>
      </c>
      <c r="BJ207" s="133" t="s">
        <v>56</v>
      </c>
      <c r="BK207" s="229">
        <f t="shared" si="20"/>
        <v>0</v>
      </c>
      <c r="BL207" s="133" t="s">
        <v>471</v>
      </c>
      <c r="BM207" s="228" t="s">
        <v>727</v>
      </c>
    </row>
    <row r="208" spans="1:65" s="143" customFormat="1" ht="16.5" customHeight="1">
      <c r="A208" s="139"/>
      <c r="B208" s="217"/>
      <c r="C208" s="230" t="s">
        <v>728</v>
      </c>
      <c r="D208" s="230" t="s">
        <v>447</v>
      </c>
      <c r="E208" s="231" t="s">
        <v>729</v>
      </c>
      <c r="F208" s="232" t="s">
        <v>730</v>
      </c>
      <c r="G208" s="233" t="s">
        <v>174</v>
      </c>
      <c r="H208" s="272">
        <v>70</v>
      </c>
      <c r="I208" s="256"/>
      <c r="J208" s="234">
        <f t="shared" si="14"/>
        <v>0</v>
      </c>
      <c r="K208" s="235"/>
      <c r="L208" s="252"/>
      <c r="M208" s="236"/>
      <c r="N208" s="237"/>
      <c r="O208" s="226"/>
      <c r="P208" s="226"/>
      <c r="Q208" s="226"/>
      <c r="R208" s="226"/>
      <c r="S208" s="226"/>
      <c r="T208" s="227"/>
      <c r="U208" s="139"/>
      <c r="V208" s="139"/>
      <c r="W208" s="139"/>
      <c r="X208" s="139"/>
      <c r="Y208" s="139"/>
      <c r="Z208" s="139"/>
      <c r="AA208" s="139"/>
      <c r="AB208" s="139"/>
      <c r="AC208" s="139"/>
      <c r="AD208" s="139"/>
      <c r="AE208" s="139"/>
      <c r="AR208" s="228" t="s">
        <v>584</v>
      </c>
      <c r="AT208" s="228" t="s">
        <v>447</v>
      </c>
      <c r="AU208" s="228" t="s">
        <v>58</v>
      </c>
      <c r="AY208" s="133" t="s">
        <v>436</v>
      </c>
      <c r="BE208" s="229">
        <f t="shared" si="15"/>
        <v>0</v>
      </c>
      <c r="BF208" s="229">
        <f t="shared" si="16"/>
        <v>0</v>
      </c>
      <c r="BG208" s="229">
        <f t="shared" si="17"/>
        <v>0</v>
      </c>
      <c r="BH208" s="229">
        <f t="shared" si="18"/>
        <v>0</v>
      </c>
      <c r="BI208" s="229">
        <f t="shared" si="19"/>
        <v>0</v>
      </c>
      <c r="BJ208" s="133" t="s">
        <v>56</v>
      </c>
      <c r="BK208" s="229">
        <f t="shared" si="20"/>
        <v>0</v>
      </c>
      <c r="BL208" s="133" t="s">
        <v>584</v>
      </c>
      <c r="BM208" s="228" t="s">
        <v>731</v>
      </c>
    </row>
    <row r="209" spans="1:65" s="143" customFormat="1" ht="33" customHeight="1">
      <c r="A209" s="139"/>
      <c r="B209" s="217"/>
      <c r="C209" s="218" t="s">
        <v>732</v>
      </c>
      <c r="D209" s="218" t="s">
        <v>439</v>
      </c>
      <c r="E209" s="219" t="s">
        <v>733</v>
      </c>
      <c r="F209" s="220" t="s">
        <v>734</v>
      </c>
      <c r="G209" s="221" t="s">
        <v>174</v>
      </c>
      <c r="H209" s="272">
        <v>15</v>
      </c>
      <c r="I209" s="255"/>
      <c r="J209" s="222">
        <f t="shared" si="14"/>
        <v>0</v>
      </c>
      <c r="K209" s="223"/>
      <c r="L209" s="244"/>
      <c r="M209" s="224"/>
      <c r="N209" s="225"/>
      <c r="O209" s="226"/>
      <c r="P209" s="226"/>
      <c r="Q209" s="226"/>
      <c r="R209" s="226"/>
      <c r="S209" s="226"/>
      <c r="T209" s="227"/>
      <c r="U209" s="139"/>
      <c r="V209" s="139"/>
      <c r="W209" s="139"/>
      <c r="X209" s="139"/>
      <c r="Y209" s="139"/>
      <c r="Z209" s="139"/>
      <c r="AA209" s="139"/>
      <c r="AB209" s="139"/>
      <c r="AC209" s="139"/>
      <c r="AD209" s="139"/>
      <c r="AE209" s="139"/>
      <c r="AR209" s="228" t="s">
        <v>471</v>
      </c>
      <c r="AT209" s="228" t="s">
        <v>439</v>
      </c>
      <c r="AU209" s="228" t="s">
        <v>58</v>
      </c>
      <c r="AY209" s="133" t="s">
        <v>436</v>
      </c>
      <c r="BE209" s="229">
        <f t="shared" si="15"/>
        <v>0</v>
      </c>
      <c r="BF209" s="229">
        <f t="shared" si="16"/>
        <v>0</v>
      </c>
      <c r="BG209" s="229">
        <f t="shared" si="17"/>
        <v>0</v>
      </c>
      <c r="BH209" s="229">
        <f t="shared" si="18"/>
        <v>0</v>
      </c>
      <c r="BI209" s="229">
        <f t="shared" si="19"/>
        <v>0</v>
      </c>
      <c r="BJ209" s="133" t="s">
        <v>56</v>
      </c>
      <c r="BK209" s="229">
        <f t="shared" si="20"/>
        <v>0</v>
      </c>
      <c r="BL209" s="133" t="s">
        <v>471</v>
      </c>
      <c r="BM209" s="228" t="s">
        <v>735</v>
      </c>
    </row>
    <row r="210" spans="1:65" s="143" customFormat="1" ht="16.5" customHeight="1">
      <c r="A210" s="139"/>
      <c r="B210" s="217"/>
      <c r="C210" s="230" t="s">
        <v>736</v>
      </c>
      <c r="D210" s="230" t="s">
        <v>447</v>
      </c>
      <c r="E210" s="231" t="s">
        <v>737</v>
      </c>
      <c r="F210" s="232" t="s">
        <v>738</v>
      </c>
      <c r="G210" s="233" t="s">
        <v>174</v>
      </c>
      <c r="H210" s="272">
        <v>15</v>
      </c>
      <c r="I210" s="256"/>
      <c r="J210" s="234">
        <f t="shared" si="14"/>
        <v>0</v>
      </c>
      <c r="K210" s="235"/>
      <c r="L210" s="252"/>
      <c r="M210" s="236"/>
      <c r="N210" s="237"/>
      <c r="O210" s="226"/>
      <c r="P210" s="226"/>
      <c r="Q210" s="226"/>
      <c r="R210" s="226"/>
      <c r="S210" s="226"/>
      <c r="T210" s="227"/>
      <c r="U210" s="139"/>
      <c r="V210" s="139"/>
      <c r="W210" s="139"/>
      <c r="X210" s="139"/>
      <c r="Y210" s="139"/>
      <c r="Z210" s="139"/>
      <c r="AA210" s="139"/>
      <c r="AB210" s="139"/>
      <c r="AC210" s="139"/>
      <c r="AD210" s="139"/>
      <c r="AE210" s="139"/>
      <c r="AR210" s="228" t="s">
        <v>584</v>
      </c>
      <c r="AT210" s="228" t="s">
        <v>447</v>
      </c>
      <c r="AU210" s="228" t="s">
        <v>58</v>
      </c>
      <c r="AY210" s="133" t="s">
        <v>436</v>
      </c>
      <c r="BE210" s="229">
        <f t="shared" si="15"/>
        <v>0</v>
      </c>
      <c r="BF210" s="229">
        <f t="shared" si="16"/>
        <v>0</v>
      </c>
      <c r="BG210" s="229">
        <f t="shared" si="17"/>
        <v>0</v>
      </c>
      <c r="BH210" s="229">
        <f t="shared" si="18"/>
        <v>0</v>
      </c>
      <c r="BI210" s="229">
        <f t="shared" si="19"/>
        <v>0</v>
      </c>
      <c r="BJ210" s="133" t="s">
        <v>56</v>
      </c>
      <c r="BK210" s="229">
        <f t="shared" si="20"/>
        <v>0</v>
      </c>
      <c r="BL210" s="133" t="s">
        <v>584</v>
      </c>
      <c r="BM210" s="228" t="s">
        <v>739</v>
      </c>
    </row>
    <row r="211" spans="1:65" s="143" customFormat="1" ht="33" customHeight="1">
      <c r="A211" s="139"/>
      <c r="B211" s="217"/>
      <c r="C211" s="218" t="s">
        <v>740</v>
      </c>
      <c r="D211" s="218" t="s">
        <v>439</v>
      </c>
      <c r="E211" s="219" t="s">
        <v>741</v>
      </c>
      <c r="F211" s="220" t="s">
        <v>742</v>
      </c>
      <c r="G211" s="221" t="s">
        <v>174</v>
      </c>
      <c r="H211" s="272">
        <v>15</v>
      </c>
      <c r="I211" s="255"/>
      <c r="J211" s="222">
        <f t="shared" si="14"/>
        <v>0</v>
      </c>
      <c r="K211" s="223"/>
      <c r="L211" s="244"/>
      <c r="M211" s="224"/>
      <c r="N211" s="225"/>
      <c r="O211" s="226"/>
      <c r="P211" s="226"/>
      <c r="Q211" s="226"/>
      <c r="R211" s="226"/>
      <c r="S211" s="226"/>
      <c r="T211" s="227"/>
      <c r="U211" s="139"/>
      <c r="V211" s="139"/>
      <c r="W211" s="139"/>
      <c r="X211" s="139"/>
      <c r="Y211" s="139"/>
      <c r="Z211" s="139"/>
      <c r="AA211" s="139"/>
      <c r="AB211" s="139"/>
      <c r="AC211" s="139"/>
      <c r="AD211" s="139"/>
      <c r="AE211" s="139"/>
      <c r="AR211" s="228" t="s">
        <v>471</v>
      </c>
      <c r="AT211" s="228" t="s">
        <v>439</v>
      </c>
      <c r="AU211" s="228" t="s">
        <v>58</v>
      </c>
      <c r="AY211" s="133" t="s">
        <v>436</v>
      </c>
      <c r="BE211" s="229">
        <f t="shared" si="15"/>
        <v>0</v>
      </c>
      <c r="BF211" s="229">
        <f t="shared" si="16"/>
        <v>0</v>
      </c>
      <c r="BG211" s="229">
        <f t="shared" si="17"/>
        <v>0</v>
      </c>
      <c r="BH211" s="229">
        <f t="shared" si="18"/>
        <v>0</v>
      </c>
      <c r="BI211" s="229">
        <f t="shared" si="19"/>
        <v>0</v>
      </c>
      <c r="BJ211" s="133" t="s">
        <v>56</v>
      </c>
      <c r="BK211" s="229">
        <f t="shared" si="20"/>
        <v>0</v>
      </c>
      <c r="BL211" s="133" t="s">
        <v>471</v>
      </c>
      <c r="BM211" s="228" t="s">
        <v>743</v>
      </c>
    </row>
    <row r="212" spans="1:65" s="143" customFormat="1" ht="16.5" customHeight="1">
      <c r="A212" s="139"/>
      <c r="B212" s="217"/>
      <c r="C212" s="230" t="s">
        <v>744</v>
      </c>
      <c r="D212" s="230" t="s">
        <v>447</v>
      </c>
      <c r="E212" s="231" t="s">
        <v>745</v>
      </c>
      <c r="F212" s="232" t="s">
        <v>746</v>
      </c>
      <c r="G212" s="233" t="s">
        <v>174</v>
      </c>
      <c r="H212" s="272">
        <v>15</v>
      </c>
      <c r="I212" s="256"/>
      <c r="J212" s="234">
        <f t="shared" si="14"/>
        <v>0</v>
      </c>
      <c r="K212" s="235"/>
      <c r="L212" s="252"/>
      <c r="M212" s="236"/>
      <c r="N212" s="237"/>
      <c r="O212" s="226"/>
      <c r="P212" s="226"/>
      <c r="Q212" s="226"/>
      <c r="R212" s="226"/>
      <c r="S212" s="226"/>
      <c r="T212" s="227"/>
      <c r="U212" s="139"/>
      <c r="V212" s="139"/>
      <c r="W212" s="139"/>
      <c r="X212" s="139"/>
      <c r="Y212" s="139"/>
      <c r="Z212" s="139"/>
      <c r="AA212" s="139"/>
      <c r="AB212" s="139"/>
      <c r="AC212" s="139"/>
      <c r="AD212" s="139"/>
      <c r="AE212" s="139"/>
      <c r="AR212" s="228" t="s">
        <v>584</v>
      </c>
      <c r="AT212" s="228" t="s">
        <v>447</v>
      </c>
      <c r="AU212" s="228" t="s">
        <v>58</v>
      </c>
      <c r="AY212" s="133" t="s">
        <v>436</v>
      </c>
      <c r="BE212" s="229">
        <f t="shared" si="15"/>
        <v>0</v>
      </c>
      <c r="BF212" s="229">
        <f t="shared" si="16"/>
        <v>0</v>
      </c>
      <c r="BG212" s="229">
        <f t="shared" si="17"/>
        <v>0</v>
      </c>
      <c r="BH212" s="229">
        <f t="shared" si="18"/>
        <v>0</v>
      </c>
      <c r="BI212" s="229">
        <f t="shared" si="19"/>
        <v>0</v>
      </c>
      <c r="BJ212" s="133" t="s">
        <v>56</v>
      </c>
      <c r="BK212" s="229">
        <f t="shared" si="20"/>
        <v>0</v>
      </c>
      <c r="BL212" s="133" t="s">
        <v>584</v>
      </c>
      <c r="BM212" s="228" t="s">
        <v>747</v>
      </c>
    </row>
    <row r="213" spans="1:65" s="143" customFormat="1" ht="16.5" customHeight="1">
      <c r="A213" s="139"/>
      <c r="B213" s="217"/>
      <c r="C213" s="218" t="s">
        <v>748</v>
      </c>
      <c r="D213" s="218" t="s">
        <v>439</v>
      </c>
      <c r="E213" s="219" t="s">
        <v>749</v>
      </c>
      <c r="F213" s="220" t="s">
        <v>750</v>
      </c>
      <c r="G213" s="221" t="s">
        <v>0</v>
      </c>
      <c r="H213" s="273"/>
      <c r="I213" s="255"/>
      <c r="J213" s="222">
        <f t="shared" si="14"/>
        <v>0</v>
      </c>
      <c r="K213" s="223"/>
      <c r="L213" s="250"/>
      <c r="M213" s="224"/>
      <c r="N213" s="225"/>
      <c r="O213" s="226"/>
      <c r="P213" s="226"/>
      <c r="Q213" s="226"/>
      <c r="R213" s="226"/>
      <c r="S213" s="226"/>
      <c r="T213" s="227"/>
      <c r="U213" s="139"/>
      <c r="V213" s="139"/>
      <c r="W213" s="139"/>
      <c r="X213" s="139"/>
      <c r="Y213" s="139"/>
      <c r="Z213" s="139"/>
      <c r="AA213" s="139"/>
      <c r="AB213" s="139"/>
      <c r="AC213" s="139"/>
      <c r="AD213" s="139"/>
      <c r="AE213" s="139"/>
      <c r="AR213" s="228" t="s">
        <v>471</v>
      </c>
      <c r="AT213" s="228" t="s">
        <v>439</v>
      </c>
      <c r="AU213" s="228" t="s">
        <v>58</v>
      </c>
      <c r="AY213" s="133" t="s">
        <v>436</v>
      </c>
      <c r="BE213" s="229">
        <f t="shared" si="15"/>
        <v>0</v>
      </c>
      <c r="BF213" s="229">
        <f t="shared" si="16"/>
        <v>0</v>
      </c>
      <c r="BG213" s="229">
        <f t="shared" si="17"/>
        <v>0</v>
      </c>
      <c r="BH213" s="229">
        <f t="shared" si="18"/>
        <v>0</v>
      </c>
      <c r="BI213" s="229">
        <f t="shared" si="19"/>
        <v>0</v>
      </c>
      <c r="BJ213" s="133" t="s">
        <v>56</v>
      </c>
      <c r="BK213" s="229">
        <f t="shared" si="20"/>
        <v>0</v>
      </c>
      <c r="BL213" s="133" t="s">
        <v>471</v>
      </c>
      <c r="BM213" s="228" t="s">
        <v>751</v>
      </c>
    </row>
    <row r="214" spans="1:65" s="143" customFormat="1" ht="16.5" customHeight="1">
      <c r="A214" s="139"/>
      <c r="B214" s="217"/>
      <c r="C214" s="218" t="s">
        <v>752</v>
      </c>
      <c r="D214" s="218" t="s">
        <v>439</v>
      </c>
      <c r="E214" s="219" t="s">
        <v>753</v>
      </c>
      <c r="F214" s="220" t="s">
        <v>754</v>
      </c>
      <c r="G214" s="221" t="s">
        <v>0</v>
      </c>
      <c r="H214" s="273"/>
      <c r="I214" s="255"/>
      <c r="J214" s="222">
        <f t="shared" si="14"/>
        <v>0</v>
      </c>
      <c r="K214" s="223"/>
      <c r="L214" s="250"/>
      <c r="M214" s="224"/>
      <c r="N214" s="225"/>
      <c r="O214" s="226"/>
      <c r="P214" s="226"/>
      <c r="Q214" s="226"/>
      <c r="R214" s="226"/>
      <c r="S214" s="226"/>
      <c r="T214" s="227"/>
      <c r="U214" s="139"/>
      <c r="V214" s="139"/>
      <c r="W214" s="139"/>
      <c r="X214" s="139"/>
      <c r="Y214" s="139"/>
      <c r="Z214" s="139"/>
      <c r="AA214" s="139"/>
      <c r="AB214" s="139"/>
      <c r="AC214" s="139"/>
      <c r="AD214" s="139"/>
      <c r="AE214" s="139"/>
      <c r="AR214" s="228" t="s">
        <v>584</v>
      </c>
      <c r="AT214" s="228" t="s">
        <v>439</v>
      </c>
      <c r="AU214" s="228" t="s">
        <v>58</v>
      </c>
      <c r="AY214" s="133" t="s">
        <v>436</v>
      </c>
      <c r="BE214" s="229">
        <f t="shared" si="15"/>
        <v>0</v>
      </c>
      <c r="BF214" s="229">
        <f t="shared" si="16"/>
        <v>0</v>
      </c>
      <c r="BG214" s="229">
        <f t="shared" si="17"/>
        <v>0</v>
      </c>
      <c r="BH214" s="229">
        <f t="shared" si="18"/>
        <v>0</v>
      </c>
      <c r="BI214" s="229">
        <f t="shared" si="19"/>
        <v>0</v>
      </c>
      <c r="BJ214" s="133" t="s">
        <v>56</v>
      </c>
      <c r="BK214" s="229">
        <f t="shared" si="20"/>
        <v>0</v>
      </c>
      <c r="BL214" s="133" t="s">
        <v>584</v>
      </c>
      <c r="BM214" s="228" t="s">
        <v>755</v>
      </c>
    </row>
    <row r="215" spans="1:65" s="143" customFormat="1" ht="16.5" customHeight="1">
      <c r="A215" s="139"/>
      <c r="B215" s="217"/>
      <c r="C215" s="218" t="s">
        <v>756</v>
      </c>
      <c r="D215" s="218" t="s">
        <v>439</v>
      </c>
      <c r="E215" s="219" t="s">
        <v>757</v>
      </c>
      <c r="F215" s="220" t="s">
        <v>758</v>
      </c>
      <c r="G215" s="221" t="s">
        <v>0</v>
      </c>
      <c r="H215" s="273"/>
      <c r="I215" s="255"/>
      <c r="J215" s="222">
        <f t="shared" si="14"/>
        <v>0</v>
      </c>
      <c r="K215" s="223"/>
      <c r="L215" s="250"/>
      <c r="M215" s="224"/>
      <c r="N215" s="225"/>
      <c r="O215" s="226"/>
      <c r="P215" s="226"/>
      <c r="Q215" s="226"/>
      <c r="R215" s="226"/>
      <c r="S215" s="226"/>
      <c r="T215" s="227"/>
      <c r="U215" s="139"/>
      <c r="V215" s="139"/>
      <c r="W215" s="139"/>
      <c r="X215" s="139"/>
      <c r="Y215" s="139"/>
      <c r="Z215" s="139"/>
      <c r="AA215" s="139"/>
      <c r="AB215" s="139"/>
      <c r="AC215" s="139"/>
      <c r="AD215" s="139"/>
      <c r="AE215" s="139"/>
      <c r="AR215" s="228" t="s">
        <v>471</v>
      </c>
      <c r="AT215" s="228" t="s">
        <v>439</v>
      </c>
      <c r="AU215" s="228" t="s">
        <v>58</v>
      </c>
      <c r="AY215" s="133" t="s">
        <v>436</v>
      </c>
      <c r="BE215" s="229">
        <f t="shared" si="15"/>
        <v>0</v>
      </c>
      <c r="BF215" s="229">
        <f t="shared" si="16"/>
        <v>0</v>
      </c>
      <c r="BG215" s="229">
        <f t="shared" si="17"/>
        <v>0</v>
      </c>
      <c r="BH215" s="229">
        <f t="shared" si="18"/>
        <v>0</v>
      </c>
      <c r="BI215" s="229">
        <f t="shared" si="19"/>
        <v>0</v>
      </c>
      <c r="BJ215" s="133" t="s">
        <v>56</v>
      </c>
      <c r="BK215" s="229">
        <f t="shared" si="20"/>
        <v>0</v>
      </c>
      <c r="BL215" s="133" t="s">
        <v>471</v>
      </c>
      <c r="BM215" s="228" t="s">
        <v>759</v>
      </c>
    </row>
    <row r="216" spans="1:65" s="143" customFormat="1" ht="16.5" customHeight="1">
      <c r="A216" s="139"/>
      <c r="B216" s="217"/>
      <c r="C216" s="218" t="s">
        <v>760</v>
      </c>
      <c r="D216" s="218" t="s">
        <v>439</v>
      </c>
      <c r="E216" s="219" t="s">
        <v>761</v>
      </c>
      <c r="F216" s="220" t="s">
        <v>762</v>
      </c>
      <c r="G216" s="221" t="s">
        <v>0</v>
      </c>
      <c r="H216" s="273"/>
      <c r="I216" s="255"/>
      <c r="J216" s="222">
        <f t="shared" si="14"/>
        <v>0</v>
      </c>
      <c r="K216" s="223"/>
      <c r="L216" s="250"/>
      <c r="M216" s="224"/>
      <c r="N216" s="225"/>
      <c r="O216" s="226"/>
      <c r="P216" s="226"/>
      <c r="Q216" s="226"/>
      <c r="R216" s="226"/>
      <c r="S216" s="226"/>
      <c r="T216" s="227"/>
      <c r="U216" s="139"/>
      <c r="V216" s="139"/>
      <c r="W216" s="139"/>
      <c r="X216" s="139"/>
      <c r="Y216" s="139"/>
      <c r="Z216" s="139"/>
      <c r="AA216" s="139"/>
      <c r="AB216" s="139"/>
      <c r="AC216" s="139"/>
      <c r="AD216" s="139"/>
      <c r="AE216" s="139"/>
      <c r="AR216" s="228" t="s">
        <v>471</v>
      </c>
      <c r="AT216" s="228" t="s">
        <v>439</v>
      </c>
      <c r="AU216" s="228" t="s">
        <v>58</v>
      </c>
      <c r="AY216" s="133" t="s">
        <v>436</v>
      </c>
      <c r="BE216" s="229">
        <f t="shared" si="15"/>
        <v>0</v>
      </c>
      <c r="BF216" s="229">
        <f t="shared" si="16"/>
        <v>0</v>
      </c>
      <c r="BG216" s="229">
        <f t="shared" si="17"/>
        <v>0</v>
      </c>
      <c r="BH216" s="229">
        <f t="shared" si="18"/>
        <v>0</v>
      </c>
      <c r="BI216" s="229">
        <f t="shared" si="19"/>
        <v>0</v>
      </c>
      <c r="BJ216" s="133" t="s">
        <v>56</v>
      </c>
      <c r="BK216" s="229">
        <f t="shared" si="20"/>
        <v>0</v>
      </c>
      <c r="BL216" s="133" t="s">
        <v>471</v>
      </c>
      <c r="BM216" s="228" t="s">
        <v>763</v>
      </c>
    </row>
    <row r="217" spans="1:65" s="143" customFormat="1" ht="24.15" customHeight="1">
      <c r="A217" s="139"/>
      <c r="B217" s="217"/>
      <c r="C217" s="230" t="s">
        <v>764</v>
      </c>
      <c r="D217" s="230" t="s">
        <v>447</v>
      </c>
      <c r="E217" s="231" t="s">
        <v>765</v>
      </c>
      <c r="F217" s="232" t="s">
        <v>766</v>
      </c>
      <c r="G217" s="233" t="s">
        <v>225</v>
      </c>
      <c r="H217" s="272">
        <v>4</v>
      </c>
      <c r="I217" s="256"/>
      <c r="J217" s="234">
        <f t="shared" si="14"/>
        <v>0</v>
      </c>
      <c r="K217" s="235"/>
      <c r="L217" s="252"/>
      <c r="M217" s="236"/>
      <c r="N217" s="237"/>
      <c r="O217" s="226"/>
      <c r="P217" s="226"/>
      <c r="Q217" s="226"/>
      <c r="R217" s="226"/>
      <c r="S217" s="226"/>
      <c r="T217" s="227"/>
      <c r="U217" s="139"/>
      <c r="V217" s="139"/>
      <c r="W217" s="139"/>
      <c r="X217" s="139"/>
      <c r="Y217" s="139"/>
      <c r="Z217" s="139"/>
      <c r="AA217" s="139"/>
      <c r="AB217" s="139"/>
      <c r="AC217" s="139"/>
      <c r="AD217" s="139"/>
      <c r="AE217" s="139"/>
      <c r="AR217" s="228" t="s">
        <v>584</v>
      </c>
      <c r="AT217" s="228" t="s">
        <v>447</v>
      </c>
      <c r="AU217" s="228" t="s">
        <v>58</v>
      </c>
      <c r="AY217" s="133" t="s">
        <v>436</v>
      </c>
      <c r="BE217" s="229">
        <f t="shared" si="15"/>
        <v>0</v>
      </c>
      <c r="BF217" s="229">
        <f t="shared" si="16"/>
        <v>0</v>
      </c>
      <c r="BG217" s="229">
        <f t="shared" si="17"/>
        <v>0</v>
      </c>
      <c r="BH217" s="229">
        <f t="shared" si="18"/>
        <v>0</v>
      </c>
      <c r="BI217" s="229">
        <f t="shared" si="19"/>
        <v>0</v>
      </c>
      <c r="BJ217" s="133" t="s">
        <v>56</v>
      </c>
      <c r="BK217" s="229">
        <f t="shared" si="20"/>
        <v>0</v>
      </c>
      <c r="BL217" s="133" t="s">
        <v>584</v>
      </c>
      <c r="BM217" s="228" t="s">
        <v>767</v>
      </c>
    </row>
    <row r="218" spans="1:65" s="143" customFormat="1" ht="24.15" customHeight="1">
      <c r="A218" s="139"/>
      <c r="B218" s="217"/>
      <c r="C218" s="230" t="s">
        <v>768</v>
      </c>
      <c r="D218" s="230" t="s">
        <v>447</v>
      </c>
      <c r="E218" s="231" t="s">
        <v>769</v>
      </c>
      <c r="F218" s="232" t="s">
        <v>770</v>
      </c>
      <c r="G218" s="233" t="s">
        <v>225</v>
      </c>
      <c r="H218" s="272">
        <v>6</v>
      </c>
      <c r="I218" s="255"/>
      <c r="J218" s="234">
        <f t="shared" si="14"/>
        <v>0</v>
      </c>
      <c r="K218" s="235"/>
      <c r="L218" s="252"/>
      <c r="M218" s="236"/>
      <c r="N218" s="237"/>
      <c r="O218" s="226"/>
      <c r="P218" s="226"/>
      <c r="Q218" s="226"/>
      <c r="R218" s="226"/>
      <c r="S218" s="226"/>
      <c r="T218" s="227"/>
      <c r="U218" s="139"/>
      <c r="V218" s="139"/>
      <c r="W218" s="139"/>
      <c r="X218" s="139"/>
      <c r="Y218" s="139"/>
      <c r="Z218" s="139"/>
      <c r="AA218" s="139"/>
      <c r="AB218" s="139"/>
      <c r="AC218" s="139"/>
      <c r="AD218" s="139"/>
      <c r="AE218" s="139"/>
      <c r="AR218" s="228" t="s">
        <v>584</v>
      </c>
      <c r="AT218" s="228" t="s">
        <v>447</v>
      </c>
      <c r="AU218" s="228" t="s">
        <v>58</v>
      </c>
      <c r="AY218" s="133" t="s">
        <v>436</v>
      </c>
      <c r="BE218" s="229">
        <f t="shared" si="15"/>
        <v>0</v>
      </c>
      <c r="BF218" s="229">
        <f t="shared" si="16"/>
        <v>0</v>
      </c>
      <c r="BG218" s="229">
        <f t="shared" si="17"/>
        <v>0</v>
      </c>
      <c r="BH218" s="229">
        <f t="shared" si="18"/>
        <v>0</v>
      </c>
      <c r="BI218" s="229">
        <f t="shared" si="19"/>
        <v>0</v>
      </c>
      <c r="BJ218" s="133" t="s">
        <v>56</v>
      </c>
      <c r="BK218" s="229">
        <f t="shared" si="20"/>
        <v>0</v>
      </c>
      <c r="BL218" s="133" t="s">
        <v>584</v>
      </c>
      <c r="BM218" s="228" t="s">
        <v>771</v>
      </c>
    </row>
    <row r="219" spans="1:65" s="143" customFormat="1" ht="24.15" customHeight="1">
      <c r="A219" s="139"/>
      <c r="B219" s="217"/>
      <c r="C219" s="230" t="s">
        <v>772</v>
      </c>
      <c r="D219" s="230" t="s">
        <v>447</v>
      </c>
      <c r="E219" s="231" t="s">
        <v>773</v>
      </c>
      <c r="F219" s="232" t="s">
        <v>774</v>
      </c>
      <c r="G219" s="233" t="s">
        <v>225</v>
      </c>
      <c r="H219" s="272">
        <v>4</v>
      </c>
      <c r="I219" s="256"/>
      <c r="J219" s="234">
        <f t="shared" si="14"/>
        <v>0</v>
      </c>
      <c r="K219" s="235"/>
      <c r="L219" s="252"/>
      <c r="M219" s="236"/>
      <c r="N219" s="237"/>
      <c r="O219" s="226"/>
      <c r="P219" s="226"/>
      <c r="Q219" s="226"/>
      <c r="R219" s="226"/>
      <c r="S219" s="226"/>
      <c r="T219" s="227"/>
      <c r="U219" s="139"/>
      <c r="V219" s="139"/>
      <c r="W219" s="139"/>
      <c r="X219" s="139"/>
      <c r="Y219" s="139"/>
      <c r="Z219" s="139"/>
      <c r="AA219" s="139"/>
      <c r="AB219" s="139"/>
      <c r="AC219" s="139"/>
      <c r="AD219" s="139"/>
      <c r="AE219" s="139"/>
      <c r="AR219" s="228" t="s">
        <v>584</v>
      </c>
      <c r="AT219" s="228" t="s">
        <v>447</v>
      </c>
      <c r="AU219" s="228" t="s">
        <v>58</v>
      </c>
      <c r="AY219" s="133" t="s">
        <v>436</v>
      </c>
      <c r="BE219" s="229">
        <f t="shared" si="15"/>
        <v>0</v>
      </c>
      <c r="BF219" s="229">
        <f t="shared" si="16"/>
        <v>0</v>
      </c>
      <c r="BG219" s="229">
        <f t="shared" si="17"/>
        <v>0</v>
      </c>
      <c r="BH219" s="229">
        <f t="shared" si="18"/>
        <v>0</v>
      </c>
      <c r="BI219" s="229">
        <f t="shared" si="19"/>
        <v>0</v>
      </c>
      <c r="BJ219" s="133" t="s">
        <v>56</v>
      </c>
      <c r="BK219" s="229">
        <f t="shared" si="20"/>
        <v>0</v>
      </c>
      <c r="BL219" s="133" t="s">
        <v>584</v>
      </c>
      <c r="BM219" s="228" t="s">
        <v>775</v>
      </c>
    </row>
    <row r="220" spans="1:65" s="143" customFormat="1" ht="24.15" customHeight="1">
      <c r="A220" s="139"/>
      <c r="B220" s="217"/>
      <c r="C220" s="230" t="s">
        <v>776</v>
      </c>
      <c r="D220" s="230" t="s">
        <v>447</v>
      </c>
      <c r="E220" s="231" t="s">
        <v>777</v>
      </c>
      <c r="F220" s="232" t="s">
        <v>778</v>
      </c>
      <c r="G220" s="233" t="s">
        <v>225</v>
      </c>
      <c r="H220" s="272">
        <v>6</v>
      </c>
      <c r="I220" s="256"/>
      <c r="J220" s="234">
        <f t="shared" si="14"/>
        <v>0</v>
      </c>
      <c r="K220" s="235"/>
      <c r="L220" s="252"/>
      <c r="M220" s="236"/>
      <c r="N220" s="237"/>
      <c r="O220" s="226"/>
      <c r="P220" s="226"/>
      <c r="Q220" s="226"/>
      <c r="R220" s="226"/>
      <c r="S220" s="226"/>
      <c r="T220" s="227"/>
      <c r="U220" s="139"/>
      <c r="V220" s="139"/>
      <c r="W220" s="139"/>
      <c r="X220" s="139"/>
      <c r="Y220" s="139"/>
      <c r="Z220" s="139"/>
      <c r="AA220" s="139"/>
      <c r="AB220" s="139"/>
      <c r="AC220" s="139"/>
      <c r="AD220" s="139"/>
      <c r="AE220" s="139"/>
      <c r="AR220" s="228" t="s">
        <v>584</v>
      </c>
      <c r="AT220" s="228" t="s">
        <v>447</v>
      </c>
      <c r="AU220" s="228" t="s">
        <v>58</v>
      </c>
      <c r="AY220" s="133" t="s">
        <v>436</v>
      </c>
      <c r="BE220" s="229">
        <f t="shared" si="15"/>
        <v>0</v>
      </c>
      <c r="BF220" s="229">
        <f t="shared" si="16"/>
        <v>0</v>
      </c>
      <c r="BG220" s="229">
        <f t="shared" si="17"/>
        <v>0</v>
      </c>
      <c r="BH220" s="229">
        <f t="shared" si="18"/>
        <v>0</v>
      </c>
      <c r="BI220" s="229">
        <f t="shared" si="19"/>
        <v>0</v>
      </c>
      <c r="BJ220" s="133" t="s">
        <v>56</v>
      </c>
      <c r="BK220" s="229">
        <f t="shared" si="20"/>
        <v>0</v>
      </c>
      <c r="BL220" s="133" t="s">
        <v>584</v>
      </c>
      <c r="BM220" s="228" t="s">
        <v>779</v>
      </c>
    </row>
    <row r="221" spans="1:65" s="204" customFormat="1" ht="22.8" customHeight="1">
      <c r="B221" s="205"/>
      <c r="D221" s="206" t="s">
        <v>433</v>
      </c>
      <c r="E221" s="215" t="s">
        <v>780</v>
      </c>
      <c r="F221" s="215" t="s">
        <v>781</v>
      </c>
      <c r="H221" s="271"/>
      <c r="J221" s="216">
        <f>BK221</f>
        <v>0</v>
      </c>
      <c r="L221" s="251"/>
      <c r="M221" s="209"/>
      <c r="N221" s="210"/>
      <c r="O221" s="210"/>
      <c r="P221" s="211"/>
      <c r="Q221" s="210"/>
      <c r="R221" s="211"/>
      <c r="S221" s="210"/>
      <c r="T221" s="212"/>
      <c r="AR221" s="206" t="s">
        <v>60</v>
      </c>
      <c r="AT221" s="213" t="s">
        <v>433</v>
      </c>
      <c r="AU221" s="213" t="s">
        <v>56</v>
      </c>
      <c r="AY221" s="206" t="s">
        <v>436</v>
      </c>
      <c r="BK221" s="214">
        <f>SUM(BK222:BK224)</f>
        <v>0</v>
      </c>
    </row>
    <row r="222" spans="1:65" s="143" customFormat="1" ht="24.15" customHeight="1">
      <c r="A222" s="139"/>
      <c r="B222" s="217"/>
      <c r="C222" s="218" t="s">
        <v>782</v>
      </c>
      <c r="D222" s="218" t="s">
        <v>439</v>
      </c>
      <c r="E222" s="219" t="s">
        <v>783</v>
      </c>
      <c r="F222" s="220" t="s">
        <v>784</v>
      </c>
      <c r="G222" s="221" t="s">
        <v>225</v>
      </c>
      <c r="H222" s="272">
        <v>2</v>
      </c>
      <c r="I222" s="256"/>
      <c r="J222" s="222">
        <f>ROUND(I222*H222,2)</f>
        <v>0</v>
      </c>
      <c r="K222" s="223"/>
      <c r="L222" s="244"/>
      <c r="M222" s="224"/>
      <c r="N222" s="225"/>
      <c r="O222" s="226"/>
      <c r="P222" s="226"/>
      <c r="Q222" s="226"/>
      <c r="R222" s="226"/>
      <c r="S222" s="226"/>
      <c r="T222" s="227"/>
      <c r="U222" s="139"/>
      <c r="V222" s="139"/>
      <c r="W222" s="139"/>
      <c r="X222" s="139"/>
      <c r="Y222" s="139"/>
      <c r="Z222" s="139"/>
      <c r="AA222" s="139"/>
      <c r="AB222" s="139"/>
      <c r="AC222" s="139"/>
      <c r="AD222" s="139"/>
      <c r="AE222" s="139"/>
      <c r="AR222" s="228" t="s">
        <v>471</v>
      </c>
      <c r="AT222" s="228" t="s">
        <v>439</v>
      </c>
      <c r="AU222" s="228" t="s">
        <v>58</v>
      </c>
      <c r="AY222" s="133" t="s">
        <v>436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33" t="s">
        <v>56</v>
      </c>
      <c r="BK222" s="229">
        <f>ROUND(I222*H222,2)</f>
        <v>0</v>
      </c>
      <c r="BL222" s="133" t="s">
        <v>471</v>
      </c>
      <c r="BM222" s="228" t="s">
        <v>785</v>
      </c>
    </row>
    <row r="223" spans="1:65" s="143" customFormat="1" ht="24.15" customHeight="1">
      <c r="A223" s="139"/>
      <c r="B223" s="217"/>
      <c r="C223" s="218" t="s">
        <v>786</v>
      </c>
      <c r="D223" s="218" t="s">
        <v>439</v>
      </c>
      <c r="E223" s="219" t="s">
        <v>787</v>
      </c>
      <c r="F223" s="220" t="s">
        <v>788</v>
      </c>
      <c r="G223" s="221" t="s">
        <v>225</v>
      </c>
      <c r="H223" s="272">
        <v>2</v>
      </c>
      <c r="I223" s="256"/>
      <c r="J223" s="222">
        <f>ROUND(I223*H223,2)</f>
        <v>0</v>
      </c>
      <c r="K223" s="223"/>
      <c r="L223" s="244"/>
      <c r="M223" s="224"/>
      <c r="N223" s="225"/>
      <c r="O223" s="226"/>
      <c r="P223" s="226"/>
      <c r="Q223" s="226"/>
      <c r="R223" s="226"/>
      <c r="S223" s="226"/>
      <c r="T223" s="227"/>
      <c r="U223" s="139"/>
      <c r="V223" s="139"/>
      <c r="W223" s="139"/>
      <c r="X223" s="139"/>
      <c r="Y223" s="139"/>
      <c r="Z223" s="139"/>
      <c r="AA223" s="139"/>
      <c r="AB223" s="139"/>
      <c r="AC223" s="139"/>
      <c r="AD223" s="139"/>
      <c r="AE223" s="139"/>
      <c r="AR223" s="228" t="s">
        <v>471</v>
      </c>
      <c r="AT223" s="228" t="s">
        <v>439</v>
      </c>
      <c r="AU223" s="228" t="s">
        <v>58</v>
      </c>
      <c r="AY223" s="133" t="s">
        <v>436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33" t="s">
        <v>56</v>
      </c>
      <c r="BK223" s="229">
        <f>ROUND(I223*H223,2)</f>
        <v>0</v>
      </c>
      <c r="BL223" s="133" t="s">
        <v>471</v>
      </c>
      <c r="BM223" s="228" t="s">
        <v>789</v>
      </c>
    </row>
    <row r="224" spans="1:65" s="143" customFormat="1" ht="33" hidden="1" customHeight="1">
      <c r="A224" s="139"/>
      <c r="B224" s="217"/>
      <c r="C224" s="218" t="s">
        <v>790</v>
      </c>
      <c r="D224" s="218" t="s">
        <v>439</v>
      </c>
      <c r="E224" s="219" t="s">
        <v>791</v>
      </c>
      <c r="F224" s="220" t="s">
        <v>792</v>
      </c>
      <c r="G224" s="221" t="s">
        <v>225</v>
      </c>
      <c r="H224" s="272">
        <v>0</v>
      </c>
      <c r="I224" s="222">
        <v>230</v>
      </c>
      <c r="J224" s="222">
        <f>ROUND(I224*H224,2)</f>
        <v>0</v>
      </c>
      <c r="K224" s="223"/>
      <c r="L224" s="250"/>
      <c r="M224" s="224"/>
      <c r="N224" s="225"/>
      <c r="O224" s="226"/>
      <c r="P224" s="226"/>
      <c r="Q224" s="226"/>
      <c r="R224" s="226"/>
      <c r="S224" s="226"/>
      <c r="T224" s="227"/>
      <c r="U224" s="139"/>
      <c r="V224" s="139"/>
      <c r="W224" s="139"/>
      <c r="X224" s="139"/>
      <c r="Y224" s="139"/>
      <c r="Z224" s="139"/>
      <c r="AA224" s="139"/>
      <c r="AB224" s="139"/>
      <c r="AC224" s="139"/>
      <c r="AD224" s="139"/>
      <c r="AE224" s="139"/>
      <c r="AR224" s="228" t="s">
        <v>471</v>
      </c>
      <c r="AT224" s="228" t="s">
        <v>439</v>
      </c>
      <c r="AU224" s="228" t="s">
        <v>58</v>
      </c>
      <c r="AY224" s="133" t="s">
        <v>436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33" t="s">
        <v>56</v>
      </c>
      <c r="BK224" s="229">
        <f>ROUND(I224*H224,2)</f>
        <v>0</v>
      </c>
      <c r="BL224" s="133" t="s">
        <v>471</v>
      </c>
      <c r="BM224" s="228" t="s">
        <v>793</v>
      </c>
    </row>
    <row r="225" spans="1:65" s="204" customFormat="1" ht="22.8" customHeight="1">
      <c r="B225" s="205"/>
      <c r="D225" s="206" t="s">
        <v>433</v>
      </c>
      <c r="E225" s="215" t="s">
        <v>794</v>
      </c>
      <c r="F225" s="215" t="s">
        <v>795</v>
      </c>
      <c r="H225" s="271"/>
      <c r="J225" s="216">
        <f>BK225</f>
        <v>0</v>
      </c>
      <c r="L225" s="251"/>
      <c r="M225" s="209"/>
      <c r="N225" s="210"/>
      <c r="O225" s="210"/>
      <c r="P225" s="211"/>
      <c r="Q225" s="210"/>
      <c r="R225" s="211"/>
      <c r="S225" s="210"/>
      <c r="T225" s="212"/>
      <c r="AR225" s="206" t="s">
        <v>60</v>
      </c>
      <c r="AT225" s="213" t="s">
        <v>433</v>
      </c>
      <c r="AU225" s="213" t="s">
        <v>56</v>
      </c>
      <c r="AY225" s="206" t="s">
        <v>436</v>
      </c>
      <c r="BK225" s="214">
        <f>SUM(BK226:BK236)</f>
        <v>0</v>
      </c>
    </row>
    <row r="226" spans="1:65" s="143" customFormat="1" ht="24.15" customHeight="1">
      <c r="A226" s="139"/>
      <c r="B226" s="217"/>
      <c r="C226" s="218" t="s">
        <v>796</v>
      </c>
      <c r="D226" s="218" t="s">
        <v>439</v>
      </c>
      <c r="E226" s="219" t="s">
        <v>797</v>
      </c>
      <c r="F226" s="220" t="s">
        <v>798</v>
      </c>
      <c r="G226" s="221" t="s">
        <v>174</v>
      </c>
      <c r="H226" s="272">
        <v>9</v>
      </c>
      <c r="I226" s="255"/>
      <c r="J226" s="222">
        <f t="shared" ref="J226:J236" si="21">ROUND(I226*H226,2)</f>
        <v>0</v>
      </c>
      <c r="K226" s="223"/>
      <c r="L226" s="250"/>
      <c r="M226" s="224"/>
      <c r="N226" s="225"/>
      <c r="O226" s="226"/>
      <c r="P226" s="226"/>
      <c r="Q226" s="226"/>
      <c r="R226" s="226"/>
      <c r="S226" s="226"/>
      <c r="T226" s="227"/>
      <c r="U226" s="139"/>
      <c r="V226" s="139"/>
      <c r="W226" s="139"/>
      <c r="X226" s="139"/>
      <c r="Y226" s="139"/>
      <c r="Z226" s="139"/>
      <c r="AA226" s="139"/>
      <c r="AB226" s="139"/>
      <c r="AC226" s="139"/>
      <c r="AD226" s="139"/>
      <c r="AE226" s="139"/>
      <c r="AR226" s="228" t="s">
        <v>471</v>
      </c>
      <c r="AT226" s="228" t="s">
        <v>439</v>
      </c>
      <c r="AU226" s="228" t="s">
        <v>58</v>
      </c>
      <c r="AY226" s="133" t="s">
        <v>436</v>
      </c>
      <c r="BE226" s="229">
        <f t="shared" ref="BE226:BE236" si="22">IF(N226="základní",J226,0)</f>
        <v>0</v>
      </c>
      <c r="BF226" s="229">
        <f t="shared" ref="BF226:BF236" si="23">IF(N226="snížená",J226,0)</f>
        <v>0</v>
      </c>
      <c r="BG226" s="229">
        <f t="shared" ref="BG226:BG236" si="24">IF(N226="zákl. přenesená",J226,0)</f>
        <v>0</v>
      </c>
      <c r="BH226" s="229">
        <f t="shared" ref="BH226:BH236" si="25">IF(N226="sníž. přenesená",J226,0)</f>
        <v>0</v>
      </c>
      <c r="BI226" s="229">
        <f t="shared" ref="BI226:BI236" si="26">IF(N226="nulová",J226,0)</f>
        <v>0</v>
      </c>
      <c r="BJ226" s="133" t="s">
        <v>56</v>
      </c>
      <c r="BK226" s="229">
        <f t="shared" ref="BK226:BK236" si="27">ROUND(I226*H226,2)</f>
        <v>0</v>
      </c>
      <c r="BL226" s="133" t="s">
        <v>471</v>
      </c>
      <c r="BM226" s="228" t="s">
        <v>799</v>
      </c>
    </row>
    <row r="227" spans="1:65" s="143" customFormat="1" ht="24.15" customHeight="1">
      <c r="A227" s="139"/>
      <c r="B227" s="217"/>
      <c r="C227" s="218" t="s">
        <v>800</v>
      </c>
      <c r="D227" s="218" t="s">
        <v>439</v>
      </c>
      <c r="E227" s="219" t="s">
        <v>801</v>
      </c>
      <c r="F227" s="220" t="s">
        <v>802</v>
      </c>
      <c r="G227" s="221" t="s">
        <v>174</v>
      </c>
      <c r="H227" s="272">
        <v>9</v>
      </c>
      <c r="I227" s="255"/>
      <c r="J227" s="222">
        <f t="shared" si="21"/>
        <v>0</v>
      </c>
      <c r="K227" s="223"/>
      <c r="L227" s="250"/>
      <c r="M227" s="224"/>
      <c r="N227" s="225"/>
      <c r="O227" s="226"/>
      <c r="P227" s="226"/>
      <c r="Q227" s="226"/>
      <c r="R227" s="226"/>
      <c r="S227" s="226"/>
      <c r="T227" s="227"/>
      <c r="U227" s="139"/>
      <c r="V227" s="139"/>
      <c r="W227" s="139"/>
      <c r="X227" s="139"/>
      <c r="Y227" s="139"/>
      <c r="Z227" s="139"/>
      <c r="AA227" s="139"/>
      <c r="AB227" s="139"/>
      <c r="AC227" s="139"/>
      <c r="AD227" s="139"/>
      <c r="AE227" s="139"/>
      <c r="AR227" s="228" t="s">
        <v>471</v>
      </c>
      <c r="AT227" s="228" t="s">
        <v>439</v>
      </c>
      <c r="AU227" s="228" t="s">
        <v>58</v>
      </c>
      <c r="AY227" s="133" t="s">
        <v>436</v>
      </c>
      <c r="BE227" s="229">
        <f t="shared" si="22"/>
        <v>0</v>
      </c>
      <c r="BF227" s="229">
        <f t="shared" si="23"/>
        <v>0</v>
      </c>
      <c r="BG227" s="229">
        <f t="shared" si="24"/>
        <v>0</v>
      </c>
      <c r="BH227" s="229">
        <f t="shared" si="25"/>
        <v>0</v>
      </c>
      <c r="BI227" s="229">
        <f t="shared" si="26"/>
        <v>0</v>
      </c>
      <c r="BJ227" s="133" t="s">
        <v>56</v>
      </c>
      <c r="BK227" s="229">
        <f t="shared" si="27"/>
        <v>0</v>
      </c>
      <c r="BL227" s="133" t="s">
        <v>471</v>
      </c>
      <c r="BM227" s="228" t="s">
        <v>803</v>
      </c>
    </row>
    <row r="228" spans="1:65" s="143" customFormat="1" ht="16.5" customHeight="1">
      <c r="A228" s="139"/>
      <c r="B228" s="217"/>
      <c r="C228" s="218" t="s">
        <v>804</v>
      </c>
      <c r="D228" s="218" t="s">
        <v>439</v>
      </c>
      <c r="E228" s="219" t="s">
        <v>805</v>
      </c>
      <c r="F228" s="220" t="s">
        <v>806</v>
      </c>
      <c r="G228" s="221" t="s">
        <v>166</v>
      </c>
      <c r="H228" s="272">
        <v>0.2</v>
      </c>
      <c r="I228" s="255"/>
      <c r="J228" s="222">
        <f t="shared" si="21"/>
        <v>0</v>
      </c>
      <c r="K228" s="223"/>
      <c r="L228" s="244"/>
      <c r="M228" s="224"/>
      <c r="N228" s="225"/>
      <c r="O228" s="226"/>
      <c r="P228" s="226"/>
      <c r="Q228" s="226"/>
      <c r="R228" s="226"/>
      <c r="S228" s="226"/>
      <c r="T228" s="227"/>
      <c r="U228" s="139"/>
      <c r="V228" s="139"/>
      <c r="W228" s="139"/>
      <c r="X228" s="139"/>
      <c r="Y228" s="139"/>
      <c r="Z228" s="139"/>
      <c r="AA228" s="139"/>
      <c r="AB228" s="139"/>
      <c r="AC228" s="139"/>
      <c r="AD228" s="139"/>
      <c r="AE228" s="139"/>
      <c r="AR228" s="228" t="s">
        <v>471</v>
      </c>
      <c r="AT228" s="228" t="s">
        <v>439</v>
      </c>
      <c r="AU228" s="228" t="s">
        <v>58</v>
      </c>
      <c r="AY228" s="133" t="s">
        <v>436</v>
      </c>
      <c r="BE228" s="229">
        <f t="shared" si="22"/>
        <v>0</v>
      </c>
      <c r="BF228" s="229">
        <f t="shared" si="23"/>
        <v>0</v>
      </c>
      <c r="BG228" s="229">
        <f t="shared" si="24"/>
        <v>0</v>
      </c>
      <c r="BH228" s="229">
        <f t="shared" si="25"/>
        <v>0</v>
      </c>
      <c r="BI228" s="229">
        <f t="shared" si="26"/>
        <v>0</v>
      </c>
      <c r="BJ228" s="133" t="s">
        <v>56</v>
      </c>
      <c r="BK228" s="229">
        <f t="shared" si="27"/>
        <v>0</v>
      </c>
      <c r="BL228" s="133" t="s">
        <v>471</v>
      </c>
      <c r="BM228" s="228" t="s">
        <v>807</v>
      </c>
    </row>
    <row r="229" spans="1:65" s="143" customFormat="1" ht="21.75" customHeight="1">
      <c r="A229" s="139"/>
      <c r="B229" s="217"/>
      <c r="C229" s="218" t="s">
        <v>808</v>
      </c>
      <c r="D229" s="218" t="s">
        <v>439</v>
      </c>
      <c r="E229" s="219" t="s">
        <v>809</v>
      </c>
      <c r="F229" s="220" t="s">
        <v>810</v>
      </c>
      <c r="G229" s="221" t="s">
        <v>145</v>
      </c>
      <c r="H229" s="272">
        <v>0</v>
      </c>
      <c r="I229" s="255"/>
      <c r="J229" s="222">
        <f t="shared" si="21"/>
        <v>0</v>
      </c>
      <c r="K229" s="223"/>
      <c r="L229" s="250"/>
      <c r="M229" s="224"/>
      <c r="N229" s="225"/>
      <c r="O229" s="226"/>
      <c r="P229" s="226"/>
      <c r="Q229" s="226"/>
      <c r="R229" s="226"/>
      <c r="S229" s="226"/>
      <c r="T229" s="227"/>
      <c r="U229" s="139"/>
      <c r="V229" s="139"/>
      <c r="W229" s="139"/>
      <c r="X229" s="139"/>
      <c r="Y229" s="139"/>
      <c r="Z229" s="139"/>
      <c r="AA229" s="139"/>
      <c r="AB229" s="139"/>
      <c r="AC229" s="139"/>
      <c r="AD229" s="139"/>
      <c r="AE229" s="139"/>
      <c r="AR229" s="228" t="s">
        <v>471</v>
      </c>
      <c r="AT229" s="228" t="s">
        <v>439</v>
      </c>
      <c r="AU229" s="228" t="s">
        <v>58</v>
      </c>
      <c r="AY229" s="133" t="s">
        <v>436</v>
      </c>
      <c r="BE229" s="229">
        <f t="shared" si="22"/>
        <v>0</v>
      </c>
      <c r="BF229" s="229">
        <f t="shared" si="23"/>
        <v>0</v>
      </c>
      <c r="BG229" s="229">
        <f t="shared" si="24"/>
        <v>0</v>
      </c>
      <c r="BH229" s="229">
        <f t="shared" si="25"/>
        <v>0</v>
      </c>
      <c r="BI229" s="229">
        <f t="shared" si="26"/>
        <v>0</v>
      </c>
      <c r="BJ229" s="133" t="s">
        <v>56</v>
      </c>
      <c r="BK229" s="229">
        <f t="shared" si="27"/>
        <v>0</v>
      </c>
      <c r="BL229" s="133" t="s">
        <v>471</v>
      </c>
      <c r="BM229" s="228" t="s">
        <v>811</v>
      </c>
    </row>
    <row r="230" spans="1:65" s="143" customFormat="1" ht="33" customHeight="1">
      <c r="A230" s="139"/>
      <c r="B230" s="217"/>
      <c r="C230" s="218" t="s">
        <v>812</v>
      </c>
      <c r="D230" s="218" t="s">
        <v>439</v>
      </c>
      <c r="E230" s="219" t="s">
        <v>813</v>
      </c>
      <c r="F230" s="220" t="s">
        <v>814</v>
      </c>
      <c r="G230" s="221" t="s">
        <v>174</v>
      </c>
      <c r="H230" s="272">
        <v>15</v>
      </c>
      <c r="I230" s="255"/>
      <c r="J230" s="222">
        <f t="shared" si="21"/>
        <v>0</v>
      </c>
      <c r="K230" s="223"/>
      <c r="L230" s="244"/>
      <c r="M230" s="224"/>
      <c r="N230" s="225"/>
      <c r="O230" s="226"/>
      <c r="P230" s="226"/>
      <c r="Q230" s="226"/>
      <c r="R230" s="226"/>
      <c r="S230" s="226"/>
      <c r="T230" s="227"/>
      <c r="U230" s="139"/>
      <c r="V230" s="139"/>
      <c r="W230" s="139"/>
      <c r="X230" s="139"/>
      <c r="Y230" s="139"/>
      <c r="Z230" s="139"/>
      <c r="AA230" s="139"/>
      <c r="AB230" s="139"/>
      <c r="AC230" s="139"/>
      <c r="AD230" s="139"/>
      <c r="AE230" s="139"/>
      <c r="AR230" s="228" t="s">
        <v>471</v>
      </c>
      <c r="AT230" s="228" t="s">
        <v>439</v>
      </c>
      <c r="AU230" s="228" t="s">
        <v>58</v>
      </c>
      <c r="AY230" s="133" t="s">
        <v>436</v>
      </c>
      <c r="BE230" s="229">
        <f t="shared" si="22"/>
        <v>0</v>
      </c>
      <c r="BF230" s="229">
        <f t="shared" si="23"/>
        <v>0</v>
      </c>
      <c r="BG230" s="229">
        <f t="shared" si="24"/>
        <v>0</v>
      </c>
      <c r="BH230" s="229">
        <f t="shared" si="25"/>
        <v>0</v>
      </c>
      <c r="BI230" s="229">
        <f t="shared" si="26"/>
        <v>0</v>
      </c>
      <c r="BJ230" s="133" t="s">
        <v>56</v>
      </c>
      <c r="BK230" s="229">
        <f t="shared" si="27"/>
        <v>0</v>
      </c>
      <c r="BL230" s="133" t="s">
        <v>471</v>
      </c>
      <c r="BM230" s="228" t="s">
        <v>815</v>
      </c>
    </row>
    <row r="231" spans="1:65" s="143" customFormat="1" ht="33" hidden="1" customHeight="1">
      <c r="A231" s="139"/>
      <c r="B231" s="217"/>
      <c r="C231" s="218" t="s">
        <v>816</v>
      </c>
      <c r="D231" s="218" t="s">
        <v>439</v>
      </c>
      <c r="E231" s="219" t="s">
        <v>817</v>
      </c>
      <c r="F231" s="220" t="s">
        <v>818</v>
      </c>
      <c r="G231" s="221" t="s">
        <v>174</v>
      </c>
      <c r="H231" s="272">
        <v>0</v>
      </c>
      <c r="I231" s="222"/>
      <c r="J231" s="222">
        <f t="shared" si="21"/>
        <v>0</v>
      </c>
      <c r="K231" s="223"/>
      <c r="L231" s="250"/>
      <c r="M231" s="224"/>
      <c r="N231" s="225"/>
      <c r="O231" s="226"/>
      <c r="P231" s="226"/>
      <c r="Q231" s="226"/>
      <c r="R231" s="226"/>
      <c r="S231" s="226"/>
      <c r="T231" s="227"/>
      <c r="U231" s="139"/>
      <c r="V231" s="139"/>
      <c r="W231" s="139"/>
      <c r="X231" s="139"/>
      <c r="Y231" s="139"/>
      <c r="Z231" s="139"/>
      <c r="AA231" s="139"/>
      <c r="AB231" s="139"/>
      <c r="AC231" s="139"/>
      <c r="AD231" s="139"/>
      <c r="AE231" s="139"/>
      <c r="AR231" s="228" t="s">
        <v>471</v>
      </c>
      <c r="AT231" s="228" t="s">
        <v>439</v>
      </c>
      <c r="AU231" s="228" t="s">
        <v>58</v>
      </c>
      <c r="AY231" s="133" t="s">
        <v>436</v>
      </c>
      <c r="BE231" s="229">
        <f t="shared" si="22"/>
        <v>0</v>
      </c>
      <c r="BF231" s="229">
        <f t="shared" si="23"/>
        <v>0</v>
      </c>
      <c r="BG231" s="229">
        <f t="shared" si="24"/>
        <v>0</v>
      </c>
      <c r="BH231" s="229">
        <f t="shared" si="25"/>
        <v>0</v>
      </c>
      <c r="BI231" s="229">
        <f t="shared" si="26"/>
        <v>0</v>
      </c>
      <c r="BJ231" s="133" t="s">
        <v>56</v>
      </c>
      <c r="BK231" s="229">
        <f t="shared" si="27"/>
        <v>0</v>
      </c>
      <c r="BL231" s="133" t="s">
        <v>471</v>
      </c>
      <c r="BM231" s="228" t="s">
        <v>819</v>
      </c>
    </row>
    <row r="232" spans="1:65" s="143" customFormat="1" ht="24.15" customHeight="1">
      <c r="A232" s="139"/>
      <c r="B232" s="217"/>
      <c r="C232" s="218" t="s">
        <v>820</v>
      </c>
      <c r="D232" s="218" t="s">
        <v>439</v>
      </c>
      <c r="E232" s="219" t="s">
        <v>821</v>
      </c>
      <c r="F232" s="220" t="s">
        <v>822</v>
      </c>
      <c r="G232" s="221" t="s">
        <v>225</v>
      </c>
      <c r="H232" s="272">
        <v>8</v>
      </c>
      <c r="I232" s="255"/>
      <c r="J232" s="222">
        <f t="shared" si="21"/>
        <v>0</v>
      </c>
      <c r="K232" s="223"/>
      <c r="L232" s="244"/>
      <c r="M232" s="224"/>
      <c r="N232" s="225"/>
      <c r="O232" s="226"/>
      <c r="P232" s="226"/>
      <c r="Q232" s="226"/>
      <c r="R232" s="226"/>
      <c r="S232" s="226"/>
      <c r="T232" s="227"/>
      <c r="U232" s="139"/>
      <c r="V232" s="139"/>
      <c r="W232" s="139"/>
      <c r="X232" s="139"/>
      <c r="Y232" s="139"/>
      <c r="Z232" s="139"/>
      <c r="AA232" s="139"/>
      <c r="AB232" s="139"/>
      <c r="AC232" s="139"/>
      <c r="AD232" s="139"/>
      <c r="AE232" s="139"/>
      <c r="AR232" s="228" t="s">
        <v>471</v>
      </c>
      <c r="AT232" s="228" t="s">
        <v>439</v>
      </c>
      <c r="AU232" s="228" t="s">
        <v>58</v>
      </c>
      <c r="AY232" s="133" t="s">
        <v>436</v>
      </c>
      <c r="BE232" s="229">
        <f t="shared" si="22"/>
        <v>0</v>
      </c>
      <c r="BF232" s="229">
        <f t="shared" si="23"/>
        <v>0</v>
      </c>
      <c r="BG232" s="229">
        <f t="shared" si="24"/>
        <v>0</v>
      </c>
      <c r="BH232" s="229">
        <f t="shared" si="25"/>
        <v>0</v>
      </c>
      <c r="BI232" s="229">
        <f t="shared" si="26"/>
        <v>0</v>
      </c>
      <c r="BJ232" s="133" t="s">
        <v>56</v>
      </c>
      <c r="BK232" s="229">
        <f t="shared" si="27"/>
        <v>0</v>
      </c>
      <c r="BL232" s="133" t="s">
        <v>471</v>
      </c>
      <c r="BM232" s="228" t="s">
        <v>823</v>
      </c>
    </row>
    <row r="233" spans="1:65" s="143" customFormat="1" ht="16.5" customHeight="1">
      <c r="A233" s="139"/>
      <c r="B233" s="217"/>
      <c r="C233" s="230" t="s">
        <v>824</v>
      </c>
      <c r="D233" s="230" t="s">
        <v>447</v>
      </c>
      <c r="E233" s="231" t="s">
        <v>825</v>
      </c>
      <c r="F233" s="232" t="s">
        <v>826</v>
      </c>
      <c r="G233" s="233" t="s">
        <v>827</v>
      </c>
      <c r="H233" s="272">
        <v>8.0000000000000002E-3</v>
      </c>
      <c r="I233" s="256"/>
      <c r="J233" s="234">
        <f t="shared" si="21"/>
        <v>0</v>
      </c>
      <c r="K233" s="235"/>
      <c r="L233" s="252"/>
      <c r="M233" s="236"/>
      <c r="N233" s="237"/>
      <c r="O233" s="226"/>
      <c r="P233" s="226"/>
      <c r="Q233" s="226"/>
      <c r="R233" s="226"/>
      <c r="S233" s="226"/>
      <c r="T233" s="227"/>
      <c r="U233" s="139"/>
      <c r="V233" s="139"/>
      <c r="W233" s="139"/>
      <c r="X233" s="139"/>
      <c r="Y233" s="139"/>
      <c r="Z233" s="139"/>
      <c r="AA233" s="139"/>
      <c r="AB233" s="139"/>
      <c r="AC233" s="139"/>
      <c r="AD233" s="139"/>
      <c r="AE233" s="139"/>
      <c r="AR233" s="228" t="s">
        <v>584</v>
      </c>
      <c r="AT233" s="228" t="s">
        <v>447</v>
      </c>
      <c r="AU233" s="228" t="s">
        <v>58</v>
      </c>
      <c r="AY233" s="133" t="s">
        <v>436</v>
      </c>
      <c r="BE233" s="229">
        <f t="shared" si="22"/>
        <v>0</v>
      </c>
      <c r="BF233" s="229">
        <f t="shared" si="23"/>
        <v>0</v>
      </c>
      <c r="BG233" s="229">
        <f t="shared" si="24"/>
        <v>0</v>
      </c>
      <c r="BH233" s="229">
        <f t="shared" si="25"/>
        <v>0</v>
      </c>
      <c r="BI233" s="229">
        <f t="shared" si="26"/>
        <v>0</v>
      </c>
      <c r="BJ233" s="133" t="s">
        <v>56</v>
      </c>
      <c r="BK233" s="229">
        <f t="shared" si="27"/>
        <v>0</v>
      </c>
      <c r="BL233" s="133" t="s">
        <v>584</v>
      </c>
      <c r="BM233" s="228" t="s">
        <v>828</v>
      </c>
    </row>
    <row r="234" spans="1:65" s="143" customFormat="1" ht="24.15" customHeight="1">
      <c r="A234" s="139"/>
      <c r="B234" s="217"/>
      <c r="C234" s="230" t="s">
        <v>829</v>
      </c>
      <c r="D234" s="230" t="s">
        <v>447</v>
      </c>
      <c r="E234" s="231" t="s">
        <v>830</v>
      </c>
      <c r="F234" s="232" t="s">
        <v>831</v>
      </c>
      <c r="G234" s="233" t="s">
        <v>832</v>
      </c>
      <c r="H234" s="272">
        <v>0</v>
      </c>
      <c r="I234" s="256"/>
      <c r="J234" s="234">
        <f t="shared" si="21"/>
        <v>0</v>
      </c>
      <c r="K234" s="235"/>
      <c r="L234" s="252"/>
      <c r="M234" s="236"/>
      <c r="N234" s="237"/>
      <c r="O234" s="226"/>
      <c r="P234" s="226"/>
      <c r="Q234" s="226"/>
      <c r="R234" s="226"/>
      <c r="S234" s="226"/>
      <c r="T234" s="227"/>
      <c r="U234" s="139"/>
      <c r="V234" s="139"/>
      <c r="W234" s="139"/>
      <c r="X234" s="139"/>
      <c r="Y234" s="139"/>
      <c r="Z234" s="139"/>
      <c r="AA234" s="139"/>
      <c r="AB234" s="139"/>
      <c r="AC234" s="139"/>
      <c r="AD234" s="139"/>
      <c r="AE234" s="139"/>
      <c r="AR234" s="228" t="s">
        <v>470</v>
      </c>
      <c r="AT234" s="228" t="s">
        <v>447</v>
      </c>
      <c r="AU234" s="228" t="s">
        <v>58</v>
      </c>
      <c r="AY234" s="133" t="s">
        <v>436</v>
      </c>
      <c r="BE234" s="229">
        <f t="shared" si="22"/>
        <v>0</v>
      </c>
      <c r="BF234" s="229">
        <f t="shared" si="23"/>
        <v>0</v>
      </c>
      <c r="BG234" s="229">
        <f t="shared" si="24"/>
        <v>0</v>
      </c>
      <c r="BH234" s="229">
        <f t="shared" si="25"/>
        <v>0</v>
      </c>
      <c r="BI234" s="229">
        <f t="shared" si="26"/>
        <v>0</v>
      </c>
      <c r="BJ234" s="133" t="s">
        <v>56</v>
      </c>
      <c r="BK234" s="229">
        <f t="shared" si="27"/>
        <v>0</v>
      </c>
      <c r="BL234" s="133" t="s">
        <v>471</v>
      </c>
      <c r="BM234" s="228" t="s">
        <v>833</v>
      </c>
    </row>
    <row r="235" spans="1:65" s="143" customFormat="1" ht="24.15" customHeight="1">
      <c r="A235" s="139"/>
      <c r="B235" s="217"/>
      <c r="C235" s="218" t="s">
        <v>834</v>
      </c>
      <c r="D235" s="218" t="s">
        <v>439</v>
      </c>
      <c r="E235" s="219" t="s">
        <v>835</v>
      </c>
      <c r="F235" s="220" t="s">
        <v>836</v>
      </c>
      <c r="G235" s="221" t="s">
        <v>225</v>
      </c>
      <c r="H235" s="272">
        <v>0</v>
      </c>
      <c r="I235" s="255"/>
      <c r="J235" s="222">
        <f t="shared" si="21"/>
        <v>0</v>
      </c>
      <c r="K235" s="223"/>
      <c r="L235" s="250"/>
      <c r="M235" s="224"/>
      <c r="N235" s="225"/>
      <c r="O235" s="226"/>
      <c r="P235" s="226"/>
      <c r="Q235" s="226"/>
      <c r="R235" s="226"/>
      <c r="S235" s="226"/>
      <c r="T235" s="227"/>
      <c r="U235" s="139"/>
      <c r="V235" s="139"/>
      <c r="W235" s="139"/>
      <c r="X235" s="139"/>
      <c r="Y235" s="139"/>
      <c r="Z235" s="139"/>
      <c r="AA235" s="139"/>
      <c r="AB235" s="139"/>
      <c r="AC235" s="139"/>
      <c r="AD235" s="139"/>
      <c r="AE235" s="139"/>
      <c r="AR235" s="228" t="s">
        <v>471</v>
      </c>
      <c r="AT235" s="228" t="s">
        <v>439</v>
      </c>
      <c r="AU235" s="228" t="s">
        <v>58</v>
      </c>
      <c r="AY235" s="133" t="s">
        <v>436</v>
      </c>
      <c r="BE235" s="229">
        <f t="shared" si="22"/>
        <v>0</v>
      </c>
      <c r="BF235" s="229">
        <f t="shared" si="23"/>
        <v>0</v>
      </c>
      <c r="BG235" s="229">
        <f t="shared" si="24"/>
        <v>0</v>
      </c>
      <c r="BH235" s="229">
        <f t="shared" si="25"/>
        <v>0</v>
      </c>
      <c r="BI235" s="229">
        <f t="shared" si="26"/>
        <v>0</v>
      </c>
      <c r="BJ235" s="133" t="s">
        <v>56</v>
      </c>
      <c r="BK235" s="229">
        <f t="shared" si="27"/>
        <v>0</v>
      </c>
      <c r="BL235" s="133" t="s">
        <v>471</v>
      </c>
      <c r="BM235" s="228" t="s">
        <v>837</v>
      </c>
    </row>
    <row r="236" spans="1:65" s="143" customFormat="1" ht="16.5" customHeight="1">
      <c r="A236" s="139"/>
      <c r="B236" s="217"/>
      <c r="C236" s="230" t="s">
        <v>70</v>
      </c>
      <c r="D236" s="230" t="s">
        <v>447</v>
      </c>
      <c r="E236" s="231" t="s">
        <v>838</v>
      </c>
      <c r="F236" s="232" t="s">
        <v>839</v>
      </c>
      <c r="G236" s="233" t="s">
        <v>827</v>
      </c>
      <c r="H236" s="272">
        <v>0</v>
      </c>
      <c r="I236" s="256"/>
      <c r="J236" s="234">
        <f t="shared" si="21"/>
        <v>0</v>
      </c>
      <c r="K236" s="235"/>
      <c r="L236" s="252"/>
      <c r="M236" s="236"/>
      <c r="N236" s="237"/>
      <c r="O236" s="226"/>
      <c r="P236" s="226"/>
      <c r="Q236" s="226"/>
      <c r="R236" s="226"/>
      <c r="S236" s="226"/>
      <c r="T236" s="227"/>
      <c r="U236" s="139"/>
      <c r="V236" s="139"/>
      <c r="W236" s="139"/>
      <c r="X236" s="139"/>
      <c r="Y236" s="139"/>
      <c r="Z236" s="139"/>
      <c r="AA236" s="139"/>
      <c r="AB236" s="139"/>
      <c r="AC236" s="139"/>
      <c r="AD236" s="139"/>
      <c r="AE236" s="139"/>
      <c r="AR236" s="228" t="s">
        <v>584</v>
      </c>
      <c r="AT236" s="228" t="s">
        <v>447</v>
      </c>
      <c r="AU236" s="228" t="s">
        <v>58</v>
      </c>
      <c r="AY236" s="133" t="s">
        <v>436</v>
      </c>
      <c r="BE236" s="229">
        <f t="shared" si="22"/>
        <v>0</v>
      </c>
      <c r="BF236" s="229">
        <f t="shared" si="23"/>
        <v>0</v>
      </c>
      <c r="BG236" s="229">
        <f t="shared" si="24"/>
        <v>0</v>
      </c>
      <c r="BH236" s="229">
        <f t="shared" si="25"/>
        <v>0</v>
      </c>
      <c r="BI236" s="229">
        <f t="shared" si="26"/>
        <v>0</v>
      </c>
      <c r="BJ236" s="133" t="s">
        <v>56</v>
      </c>
      <c r="BK236" s="229">
        <f t="shared" si="27"/>
        <v>0</v>
      </c>
      <c r="BL236" s="133" t="s">
        <v>584</v>
      </c>
      <c r="BM236" s="228" t="s">
        <v>840</v>
      </c>
    </row>
    <row r="237" spans="1:65" s="204" customFormat="1" ht="25.95" customHeight="1">
      <c r="B237" s="205"/>
      <c r="D237" s="206" t="s">
        <v>433</v>
      </c>
      <c r="E237" s="207" t="s">
        <v>841</v>
      </c>
      <c r="F237" s="207" t="s">
        <v>842</v>
      </c>
      <c r="H237" s="272">
        <v>0</v>
      </c>
      <c r="J237" s="208">
        <f>BK237</f>
        <v>0</v>
      </c>
      <c r="L237" s="251"/>
      <c r="M237" s="209"/>
      <c r="N237" s="210"/>
      <c r="O237" s="210"/>
      <c r="P237" s="211"/>
      <c r="Q237" s="210"/>
      <c r="R237" s="211"/>
      <c r="S237" s="210"/>
      <c r="T237" s="212"/>
      <c r="AR237" s="206" t="s">
        <v>352</v>
      </c>
      <c r="AT237" s="213" t="s">
        <v>433</v>
      </c>
      <c r="AU237" s="213" t="s">
        <v>435</v>
      </c>
      <c r="AY237" s="206" t="s">
        <v>436</v>
      </c>
      <c r="BK237" s="214">
        <f>SUM(BK238:BK240)</f>
        <v>0</v>
      </c>
    </row>
    <row r="238" spans="1:65" s="143" customFormat="1" ht="16.5" customHeight="1">
      <c r="A238" s="139"/>
      <c r="B238" s="217"/>
      <c r="C238" s="218" t="s">
        <v>843</v>
      </c>
      <c r="D238" s="218" t="s">
        <v>439</v>
      </c>
      <c r="E238" s="219" t="s">
        <v>844</v>
      </c>
      <c r="F238" s="220" t="s">
        <v>845</v>
      </c>
      <c r="G238" s="221" t="s">
        <v>245</v>
      </c>
      <c r="H238" s="272">
        <v>1</v>
      </c>
      <c r="I238" s="255"/>
      <c r="J238" s="222">
        <f>ROUND(I238*H238,2)</f>
        <v>0</v>
      </c>
      <c r="K238" s="223"/>
      <c r="L238" s="250"/>
      <c r="M238" s="224"/>
      <c r="N238" s="225"/>
      <c r="O238" s="226"/>
      <c r="P238" s="226"/>
      <c r="Q238" s="226"/>
      <c r="R238" s="226"/>
      <c r="S238" s="226"/>
      <c r="T238" s="227"/>
      <c r="U238" s="139"/>
      <c r="V238" s="139"/>
      <c r="W238" s="139"/>
      <c r="X238" s="139"/>
      <c r="Y238" s="139"/>
      <c r="Z238" s="139"/>
      <c r="AA238" s="139"/>
      <c r="AB238" s="139"/>
      <c r="AC238" s="139"/>
      <c r="AD238" s="139"/>
      <c r="AE238" s="139"/>
      <c r="AR238" s="228" t="s">
        <v>846</v>
      </c>
      <c r="AT238" s="228" t="s">
        <v>439</v>
      </c>
      <c r="AU238" s="228" t="s">
        <v>56</v>
      </c>
      <c r="AY238" s="133" t="s">
        <v>436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33" t="s">
        <v>56</v>
      </c>
      <c r="BK238" s="229">
        <f>ROUND(I238*H238,2)</f>
        <v>0</v>
      </c>
      <c r="BL238" s="133" t="s">
        <v>846</v>
      </c>
      <c r="BM238" s="228" t="s">
        <v>847</v>
      </c>
    </row>
    <row r="239" spans="1:65" s="143" customFormat="1" ht="37.799999999999997" customHeight="1">
      <c r="A239" s="139"/>
      <c r="B239" s="217"/>
      <c r="C239" s="218" t="s">
        <v>848</v>
      </c>
      <c r="D239" s="218" t="s">
        <v>439</v>
      </c>
      <c r="E239" s="219" t="s">
        <v>849</v>
      </c>
      <c r="F239" s="220" t="s">
        <v>850</v>
      </c>
      <c r="G239" s="221" t="s">
        <v>851</v>
      </c>
      <c r="H239" s="272">
        <v>1</v>
      </c>
      <c r="I239" s="255"/>
      <c r="J239" s="222">
        <f>ROUND(I239*H239,2)</f>
        <v>0</v>
      </c>
      <c r="K239" s="223"/>
      <c r="L239" s="250"/>
      <c r="M239" s="224"/>
      <c r="N239" s="225"/>
      <c r="O239" s="226"/>
      <c r="P239" s="226"/>
      <c r="Q239" s="226"/>
      <c r="R239" s="226"/>
      <c r="S239" s="226"/>
      <c r="T239" s="227"/>
      <c r="U239" s="139"/>
      <c r="V239" s="139"/>
      <c r="W239" s="139"/>
      <c r="X239" s="139"/>
      <c r="Y239" s="139"/>
      <c r="Z239" s="139"/>
      <c r="AA239" s="139"/>
      <c r="AB239" s="139"/>
      <c r="AC239" s="139"/>
      <c r="AD239" s="139"/>
      <c r="AE239" s="139"/>
      <c r="AR239" s="228" t="s">
        <v>846</v>
      </c>
      <c r="AT239" s="228" t="s">
        <v>439</v>
      </c>
      <c r="AU239" s="228" t="s">
        <v>56</v>
      </c>
      <c r="AY239" s="133" t="s">
        <v>436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33" t="s">
        <v>56</v>
      </c>
      <c r="BK239" s="229">
        <f>ROUND(I239*H239,2)</f>
        <v>0</v>
      </c>
      <c r="BL239" s="133" t="s">
        <v>846</v>
      </c>
      <c r="BM239" s="228" t="s">
        <v>852</v>
      </c>
    </row>
    <row r="240" spans="1:65" s="143" customFormat="1" ht="24.15" customHeight="1">
      <c r="A240" s="139"/>
      <c r="B240" s="217"/>
      <c r="C240" s="218" t="s">
        <v>853</v>
      </c>
      <c r="D240" s="218" t="s">
        <v>439</v>
      </c>
      <c r="E240" s="219" t="s">
        <v>854</v>
      </c>
      <c r="F240" s="220" t="s">
        <v>855</v>
      </c>
      <c r="G240" s="221" t="s">
        <v>851</v>
      </c>
      <c r="H240" s="272">
        <v>1</v>
      </c>
      <c r="I240" s="255"/>
      <c r="J240" s="222">
        <f>ROUND(I240*H240,2)</f>
        <v>0</v>
      </c>
      <c r="K240" s="223"/>
      <c r="L240" s="250"/>
      <c r="M240" s="224"/>
      <c r="N240" s="225"/>
      <c r="O240" s="226"/>
      <c r="P240" s="226"/>
      <c r="Q240" s="226"/>
      <c r="R240" s="226"/>
      <c r="S240" s="226"/>
      <c r="T240" s="227"/>
      <c r="U240" s="139"/>
      <c r="V240" s="139"/>
      <c r="W240" s="139"/>
      <c r="X240" s="139"/>
      <c r="Y240" s="139"/>
      <c r="Z240" s="139"/>
      <c r="AA240" s="139"/>
      <c r="AB240" s="139"/>
      <c r="AC240" s="139"/>
      <c r="AD240" s="139"/>
      <c r="AE240" s="139"/>
      <c r="AR240" s="228" t="s">
        <v>846</v>
      </c>
      <c r="AT240" s="228" t="s">
        <v>439</v>
      </c>
      <c r="AU240" s="228" t="s">
        <v>56</v>
      </c>
      <c r="AY240" s="133" t="s">
        <v>436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33" t="s">
        <v>56</v>
      </c>
      <c r="BK240" s="229">
        <f>ROUND(I240*H240,2)</f>
        <v>0</v>
      </c>
      <c r="BL240" s="133" t="s">
        <v>846</v>
      </c>
      <c r="BM240" s="228" t="s">
        <v>856</v>
      </c>
    </row>
    <row r="241" spans="1:65" s="204" customFormat="1" ht="25.95" customHeight="1">
      <c r="B241" s="205"/>
      <c r="D241" s="206" t="s">
        <v>433</v>
      </c>
      <c r="E241" s="207" t="s">
        <v>857</v>
      </c>
      <c r="F241" s="207" t="s">
        <v>858</v>
      </c>
      <c r="H241" s="271"/>
      <c r="J241" s="208">
        <f>BK241</f>
        <v>0</v>
      </c>
      <c r="L241" s="251"/>
      <c r="M241" s="209"/>
      <c r="N241" s="210"/>
      <c r="O241" s="210"/>
      <c r="P241" s="211"/>
      <c r="Q241" s="210"/>
      <c r="R241" s="211"/>
      <c r="S241" s="210"/>
      <c r="T241" s="212"/>
      <c r="AR241" s="206" t="s">
        <v>353</v>
      </c>
      <c r="AT241" s="213" t="s">
        <v>433</v>
      </c>
      <c r="AU241" s="213" t="s">
        <v>435</v>
      </c>
      <c r="AY241" s="206" t="s">
        <v>436</v>
      </c>
      <c r="BK241" s="214">
        <f>BK242+BK244+BK246</f>
        <v>0</v>
      </c>
    </row>
    <row r="242" spans="1:65" s="204" customFormat="1" ht="22.8" customHeight="1">
      <c r="B242" s="205"/>
      <c r="D242" s="206" t="s">
        <v>433</v>
      </c>
      <c r="E242" s="215" t="s">
        <v>859</v>
      </c>
      <c r="F242" s="215" t="s">
        <v>860</v>
      </c>
      <c r="H242" s="271"/>
      <c r="J242" s="216">
        <f>BK242</f>
        <v>0</v>
      </c>
      <c r="L242" s="251"/>
      <c r="M242" s="209"/>
      <c r="N242" s="210"/>
      <c r="O242" s="210"/>
      <c r="P242" s="211"/>
      <c r="Q242" s="210"/>
      <c r="R242" s="211"/>
      <c r="S242" s="210"/>
      <c r="T242" s="212"/>
      <c r="AR242" s="206" t="s">
        <v>353</v>
      </c>
      <c r="AT242" s="213" t="s">
        <v>433</v>
      </c>
      <c r="AU242" s="213" t="s">
        <v>56</v>
      </c>
      <c r="AY242" s="206" t="s">
        <v>436</v>
      </c>
      <c r="BK242" s="214">
        <f>BK243</f>
        <v>0</v>
      </c>
    </row>
    <row r="243" spans="1:65" s="143" customFormat="1" ht="16.5" customHeight="1">
      <c r="A243" s="139"/>
      <c r="B243" s="217"/>
      <c r="C243" s="218" t="s">
        <v>861</v>
      </c>
      <c r="D243" s="218" t="s">
        <v>439</v>
      </c>
      <c r="E243" s="219" t="s">
        <v>862</v>
      </c>
      <c r="F243" s="220" t="s">
        <v>863</v>
      </c>
      <c r="G243" s="221" t="s">
        <v>525</v>
      </c>
      <c r="H243" s="272">
        <v>1</v>
      </c>
      <c r="I243" s="255"/>
      <c r="J243" s="222">
        <f>ROUND(I243*H243,2)</f>
        <v>0</v>
      </c>
      <c r="K243" s="223"/>
      <c r="L243" s="250"/>
      <c r="M243" s="224"/>
      <c r="N243" s="225"/>
      <c r="O243" s="226"/>
      <c r="P243" s="226"/>
      <c r="Q243" s="226"/>
      <c r="R243" s="226"/>
      <c r="S243" s="226"/>
      <c r="T243" s="227"/>
      <c r="U243" s="139"/>
      <c r="V243" s="139"/>
      <c r="W243" s="139"/>
      <c r="X243" s="139"/>
      <c r="Y243" s="139"/>
      <c r="Z243" s="139"/>
      <c r="AA243" s="139"/>
      <c r="AB243" s="139"/>
      <c r="AC243" s="139"/>
      <c r="AD243" s="139"/>
      <c r="AE243" s="139"/>
      <c r="AR243" s="228" t="s">
        <v>864</v>
      </c>
      <c r="AT243" s="228" t="s">
        <v>439</v>
      </c>
      <c r="AU243" s="228" t="s">
        <v>58</v>
      </c>
      <c r="AY243" s="133" t="s">
        <v>436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33" t="s">
        <v>56</v>
      </c>
      <c r="BK243" s="229">
        <f>ROUND(I243*H243,2)</f>
        <v>0</v>
      </c>
      <c r="BL243" s="133" t="s">
        <v>864</v>
      </c>
      <c r="BM243" s="228" t="s">
        <v>865</v>
      </c>
    </row>
    <row r="244" spans="1:65" s="204" customFormat="1" ht="22.8" customHeight="1">
      <c r="B244" s="205"/>
      <c r="D244" s="206" t="s">
        <v>433</v>
      </c>
      <c r="E244" s="215" t="s">
        <v>866</v>
      </c>
      <c r="F244" s="215" t="s">
        <v>867</v>
      </c>
      <c r="H244" s="271"/>
      <c r="J244" s="216">
        <f>BK244</f>
        <v>0</v>
      </c>
      <c r="L244" s="251"/>
      <c r="M244" s="209"/>
      <c r="N244" s="210"/>
      <c r="O244" s="210"/>
      <c r="P244" s="211"/>
      <c r="Q244" s="210"/>
      <c r="R244" s="211"/>
      <c r="S244" s="210"/>
      <c r="T244" s="212"/>
      <c r="AR244" s="206" t="s">
        <v>353</v>
      </c>
      <c r="AT244" s="213" t="s">
        <v>433</v>
      </c>
      <c r="AU244" s="213" t="s">
        <v>56</v>
      </c>
      <c r="AY244" s="206" t="s">
        <v>436</v>
      </c>
      <c r="BK244" s="214">
        <f>BK245</f>
        <v>0</v>
      </c>
    </row>
    <row r="245" spans="1:65" s="143" customFormat="1" ht="16.5" customHeight="1">
      <c r="A245" s="139"/>
      <c r="B245" s="217"/>
      <c r="C245" s="218" t="s">
        <v>868</v>
      </c>
      <c r="D245" s="218" t="s">
        <v>439</v>
      </c>
      <c r="E245" s="219" t="s">
        <v>869</v>
      </c>
      <c r="F245" s="220" t="s">
        <v>870</v>
      </c>
      <c r="G245" s="221" t="s">
        <v>525</v>
      </c>
      <c r="H245" s="272">
        <v>0</v>
      </c>
      <c r="I245" s="255"/>
      <c r="J245" s="222">
        <f>ROUND(I245*H245,2)</f>
        <v>0</v>
      </c>
      <c r="K245" s="223"/>
      <c r="L245" s="244"/>
      <c r="M245" s="224"/>
      <c r="N245" s="225"/>
      <c r="O245" s="226"/>
      <c r="P245" s="226"/>
      <c r="Q245" s="226"/>
      <c r="R245" s="226"/>
      <c r="S245" s="226"/>
      <c r="T245" s="227"/>
      <c r="U245" s="139"/>
      <c r="V245" s="139"/>
      <c r="W245" s="139"/>
      <c r="X245" s="139"/>
      <c r="Y245" s="139"/>
      <c r="Z245" s="139"/>
      <c r="AA245" s="139"/>
      <c r="AB245" s="139"/>
      <c r="AC245" s="139"/>
      <c r="AD245" s="139"/>
      <c r="AE245" s="139"/>
      <c r="AR245" s="228" t="s">
        <v>864</v>
      </c>
      <c r="AT245" s="228" t="s">
        <v>439</v>
      </c>
      <c r="AU245" s="228" t="s">
        <v>58</v>
      </c>
      <c r="AY245" s="133" t="s">
        <v>436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33" t="s">
        <v>56</v>
      </c>
      <c r="BK245" s="229">
        <f>ROUND(I245*H245,2)</f>
        <v>0</v>
      </c>
      <c r="BL245" s="133" t="s">
        <v>864</v>
      </c>
      <c r="BM245" s="228" t="s">
        <v>871</v>
      </c>
    </row>
    <row r="246" spans="1:65" s="204" customFormat="1" ht="22.8" customHeight="1">
      <c r="B246" s="205"/>
      <c r="D246" s="206" t="s">
        <v>433</v>
      </c>
      <c r="E246" s="215" t="s">
        <v>872</v>
      </c>
      <c r="F246" s="215" t="s">
        <v>873</v>
      </c>
      <c r="H246" s="271"/>
      <c r="J246" s="216">
        <f>BK246</f>
        <v>0</v>
      </c>
      <c r="L246" s="251"/>
      <c r="M246" s="209"/>
      <c r="N246" s="210"/>
      <c r="O246" s="210"/>
      <c r="P246" s="211"/>
      <c r="Q246" s="210"/>
      <c r="R246" s="211"/>
      <c r="S246" s="210"/>
      <c r="T246" s="212"/>
      <c r="AR246" s="206" t="s">
        <v>353</v>
      </c>
      <c r="AT246" s="213" t="s">
        <v>433</v>
      </c>
      <c r="AU246" s="213" t="s">
        <v>56</v>
      </c>
      <c r="AY246" s="206" t="s">
        <v>436</v>
      </c>
      <c r="BK246" s="214">
        <f>SUM(BK247:BK248)</f>
        <v>0</v>
      </c>
    </row>
    <row r="247" spans="1:65" s="143" customFormat="1" ht="16.5" customHeight="1">
      <c r="A247" s="139"/>
      <c r="B247" s="217"/>
      <c r="C247" s="218" t="s">
        <v>874</v>
      </c>
      <c r="D247" s="218" t="s">
        <v>439</v>
      </c>
      <c r="E247" s="219" t="s">
        <v>875</v>
      </c>
      <c r="F247" s="220" t="s">
        <v>876</v>
      </c>
      <c r="G247" s="221" t="s">
        <v>851</v>
      </c>
      <c r="H247" s="272">
        <v>1</v>
      </c>
      <c r="I247" s="255"/>
      <c r="J247" s="222">
        <f>ROUND(I247*H247,2)</f>
        <v>0</v>
      </c>
      <c r="K247" s="223"/>
      <c r="L247" s="244"/>
      <c r="M247" s="224"/>
      <c r="N247" s="225"/>
      <c r="O247" s="226"/>
      <c r="P247" s="226"/>
      <c r="Q247" s="226"/>
      <c r="R247" s="226"/>
      <c r="S247" s="226"/>
      <c r="T247" s="227"/>
      <c r="U247" s="139"/>
      <c r="V247" s="139"/>
      <c r="W247" s="139"/>
      <c r="X247" s="139"/>
      <c r="Y247" s="139"/>
      <c r="Z247" s="139"/>
      <c r="AA247" s="139"/>
      <c r="AB247" s="139"/>
      <c r="AC247" s="139"/>
      <c r="AD247" s="139"/>
      <c r="AE247" s="139"/>
      <c r="AR247" s="228" t="s">
        <v>864</v>
      </c>
      <c r="AT247" s="228" t="s">
        <v>439</v>
      </c>
      <c r="AU247" s="228" t="s">
        <v>58</v>
      </c>
      <c r="AY247" s="133" t="s">
        <v>436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33" t="s">
        <v>56</v>
      </c>
      <c r="BK247" s="229">
        <f>ROUND(I247*H247,2)</f>
        <v>0</v>
      </c>
      <c r="BL247" s="133" t="s">
        <v>864</v>
      </c>
      <c r="BM247" s="228" t="s">
        <v>877</v>
      </c>
    </row>
    <row r="248" spans="1:65" s="143" customFormat="1" ht="16.5" customHeight="1">
      <c r="A248" s="139"/>
      <c r="B248" s="217"/>
      <c r="C248" s="218" t="s">
        <v>878</v>
      </c>
      <c r="D248" s="218" t="s">
        <v>439</v>
      </c>
      <c r="E248" s="219" t="s">
        <v>879</v>
      </c>
      <c r="F248" s="220" t="s">
        <v>880</v>
      </c>
      <c r="G248" s="221" t="s">
        <v>525</v>
      </c>
      <c r="H248" s="272">
        <v>1</v>
      </c>
      <c r="I248" s="255"/>
      <c r="J248" s="222">
        <f>ROUND(I248*H248,2)</f>
        <v>0</v>
      </c>
      <c r="K248" s="223"/>
      <c r="L248" s="244"/>
      <c r="M248" s="238"/>
      <c r="N248" s="239"/>
      <c r="O248" s="240"/>
      <c r="P248" s="240"/>
      <c r="Q248" s="240"/>
      <c r="R248" s="240"/>
      <c r="S248" s="240"/>
      <c r="T248" s="241"/>
      <c r="U248" s="139"/>
      <c r="V248" s="139"/>
      <c r="W248" s="139"/>
      <c r="X248" s="139"/>
      <c r="Y248" s="139"/>
      <c r="Z248" s="139"/>
      <c r="AA248" s="139"/>
      <c r="AB248" s="139"/>
      <c r="AC248" s="139"/>
      <c r="AD248" s="139"/>
      <c r="AE248" s="139"/>
      <c r="AR248" s="228" t="s">
        <v>864</v>
      </c>
      <c r="AT248" s="228" t="s">
        <v>439</v>
      </c>
      <c r="AU248" s="228" t="s">
        <v>58</v>
      </c>
      <c r="AY248" s="133" t="s">
        <v>436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33" t="s">
        <v>56</v>
      </c>
      <c r="BK248" s="229">
        <f>ROUND(I248*H248,2)</f>
        <v>0</v>
      </c>
      <c r="BL248" s="133" t="s">
        <v>864</v>
      </c>
      <c r="BM248" s="228" t="s">
        <v>881</v>
      </c>
    </row>
    <row r="249" spans="1:65" s="143" customFormat="1" ht="6.9" customHeight="1">
      <c r="A249" s="139"/>
      <c r="B249" s="169"/>
      <c r="C249" s="170"/>
      <c r="D249" s="170"/>
      <c r="E249" s="170"/>
      <c r="F249" s="170"/>
      <c r="G249" s="170"/>
      <c r="H249" s="265"/>
      <c r="I249" s="170"/>
      <c r="J249" s="170"/>
      <c r="K249" s="170"/>
      <c r="L249" s="250"/>
      <c r="M249" s="139"/>
      <c r="O249" s="139"/>
      <c r="P249" s="139"/>
      <c r="Q249" s="139"/>
      <c r="R249" s="139"/>
      <c r="S249" s="139"/>
      <c r="T249" s="139"/>
      <c r="U249" s="139"/>
      <c r="V249" s="139"/>
      <c r="W249" s="139"/>
      <c r="X249" s="139"/>
      <c r="Y249" s="139"/>
      <c r="Z249" s="139"/>
      <c r="AA249" s="139"/>
      <c r="AB249" s="139"/>
      <c r="AC249" s="139"/>
      <c r="AD249" s="139"/>
      <c r="AE249" s="139"/>
    </row>
  </sheetData>
  <autoFilter ref="C126:K248"/>
  <mergeCells count="6">
    <mergeCell ref="E119:H119"/>
    <mergeCell ref="L2:V2"/>
    <mergeCell ref="E7:H7"/>
    <mergeCell ref="E16:H16"/>
    <mergeCell ref="E25:H25"/>
    <mergeCell ref="E85:H85"/>
  </mergeCells>
  <conditionalFormatting sqref="I130">
    <cfRule type="cellIs" dxfId="290" priority="115" operator="notEqual">
      <formula>0</formula>
    </cfRule>
  </conditionalFormatting>
  <conditionalFormatting sqref="I131">
    <cfRule type="cellIs" dxfId="289" priority="114" operator="notEqual">
      <formula>0</formula>
    </cfRule>
  </conditionalFormatting>
  <conditionalFormatting sqref="I133">
    <cfRule type="cellIs" dxfId="288" priority="113" operator="notEqual">
      <formula>0</formula>
    </cfRule>
  </conditionalFormatting>
  <conditionalFormatting sqref="I135">
    <cfRule type="cellIs" dxfId="287" priority="112" operator="notEqual">
      <formula>0</formula>
    </cfRule>
  </conditionalFormatting>
  <conditionalFormatting sqref="I140">
    <cfRule type="cellIs" dxfId="286" priority="111" operator="notEqual">
      <formula>0</formula>
    </cfRule>
  </conditionalFormatting>
  <conditionalFormatting sqref="I142">
    <cfRule type="cellIs" dxfId="285" priority="110" operator="notEqual">
      <formula>0</formula>
    </cfRule>
  </conditionalFormatting>
  <conditionalFormatting sqref="I144">
    <cfRule type="cellIs" dxfId="284" priority="109" operator="notEqual">
      <formula>0</formula>
    </cfRule>
  </conditionalFormatting>
  <conditionalFormatting sqref="I146">
    <cfRule type="cellIs" dxfId="283" priority="108" operator="notEqual">
      <formula>0</formula>
    </cfRule>
  </conditionalFormatting>
  <conditionalFormatting sqref="I148">
    <cfRule type="cellIs" dxfId="282" priority="107" operator="notEqual">
      <formula>0</formula>
    </cfRule>
  </conditionalFormatting>
  <conditionalFormatting sqref="I153">
    <cfRule type="cellIs" dxfId="281" priority="106" operator="notEqual">
      <formula>0</formula>
    </cfRule>
  </conditionalFormatting>
  <conditionalFormatting sqref="I158">
    <cfRule type="cellIs" dxfId="280" priority="105" operator="notEqual">
      <formula>0</formula>
    </cfRule>
  </conditionalFormatting>
  <conditionalFormatting sqref="I160">
    <cfRule type="cellIs" dxfId="279" priority="104" operator="notEqual">
      <formula>0</formula>
    </cfRule>
  </conditionalFormatting>
  <conditionalFormatting sqref="I161">
    <cfRule type="cellIs" dxfId="278" priority="103" operator="notEqual">
      <formula>0</formula>
    </cfRule>
  </conditionalFormatting>
  <conditionalFormatting sqref="I162">
    <cfRule type="cellIs" dxfId="277" priority="102" operator="notEqual">
      <formula>0</formula>
    </cfRule>
  </conditionalFormatting>
  <conditionalFormatting sqref="I164">
    <cfRule type="cellIs" dxfId="276" priority="101" operator="notEqual">
      <formula>0</formula>
    </cfRule>
  </conditionalFormatting>
  <conditionalFormatting sqref="I165">
    <cfRule type="cellIs" dxfId="275" priority="100" operator="notEqual">
      <formula>0</formula>
    </cfRule>
  </conditionalFormatting>
  <conditionalFormatting sqref="I167">
    <cfRule type="cellIs" dxfId="274" priority="99" operator="notEqual">
      <formula>0</formula>
    </cfRule>
  </conditionalFormatting>
  <conditionalFormatting sqref="I169">
    <cfRule type="cellIs" dxfId="273" priority="98" operator="notEqual">
      <formula>0</formula>
    </cfRule>
  </conditionalFormatting>
  <conditionalFormatting sqref="I171">
    <cfRule type="cellIs" dxfId="272" priority="97" operator="notEqual">
      <formula>0</formula>
    </cfRule>
  </conditionalFormatting>
  <conditionalFormatting sqref="I173">
    <cfRule type="cellIs" dxfId="271" priority="96" operator="notEqual">
      <formula>0</formula>
    </cfRule>
  </conditionalFormatting>
  <conditionalFormatting sqref="I175">
    <cfRule type="cellIs" dxfId="270" priority="95" operator="notEqual">
      <formula>0</formula>
    </cfRule>
  </conditionalFormatting>
  <conditionalFormatting sqref="I177">
    <cfRule type="cellIs" dxfId="269" priority="94" operator="notEqual">
      <formula>0</formula>
    </cfRule>
  </conditionalFormatting>
  <conditionalFormatting sqref="I179">
    <cfRule type="cellIs" dxfId="268" priority="93" operator="notEqual">
      <formula>0</formula>
    </cfRule>
  </conditionalFormatting>
  <conditionalFormatting sqref="I182">
    <cfRule type="cellIs" dxfId="267" priority="92" operator="notEqual">
      <formula>0</formula>
    </cfRule>
  </conditionalFormatting>
  <conditionalFormatting sqref="I184">
    <cfRule type="cellIs" dxfId="266" priority="91" operator="notEqual">
      <formula>0</formula>
    </cfRule>
  </conditionalFormatting>
  <conditionalFormatting sqref="I186">
    <cfRule type="cellIs" dxfId="265" priority="90" operator="notEqual">
      <formula>0</formula>
    </cfRule>
  </conditionalFormatting>
  <conditionalFormatting sqref="I188">
    <cfRule type="cellIs" dxfId="264" priority="89" operator="notEqual">
      <formula>0</formula>
    </cfRule>
  </conditionalFormatting>
  <conditionalFormatting sqref="I191">
    <cfRule type="cellIs" dxfId="263" priority="88" operator="notEqual">
      <formula>0</formula>
    </cfRule>
  </conditionalFormatting>
  <conditionalFormatting sqref="I193">
    <cfRule type="cellIs" dxfId="262" priority="87" operator="notEqual">
      <formula>0</formula>
    </cfRule>
  </conditionalFormatting>
  <conditionalFormatting sqref="I195">
    <cfRule type="cellIs" dxfId="261" priority="86" operator="notEqual">
      <formula>0</formula>
    </cfRule>
  </conditionalFormatting>
  <conditionalFormatting sqref="I197">
    <cfRule type="cellIs" dxfId="260" priority="85" operator="notEqual">
      <formula>0</formula>
    </cfRule>
  </conditionalFormatting>
  <conditionalFormatting sqref="I201">
    <cfRule type="cellIs" dxfId="259" priority="84" operator="notEqual">
      <formula>0</formula>
    </cfRule>
  </conditionalFormatting>
  <conditionalFormatting sqref="I205">
    <cfRule type="cellIs" dxfId="258" priority="83" operator="notEqual">
      <formula>0</formula>
    </cfRule>
  </conditionalFormatting>
  <conditionalFormatting sqref="I207">
    <cfRule type="cellIs" dxfId="257" priority="82" operator="notEqual">
      <formula>0</formula>
    </cfRule>
  </conditionalFormatting>
  <conditionalFormatting sqref="I209">
    <cfRule type="cellIs" dxfId="256" priority="81" operator="notEqual">
      <formula>0</formula>
    </cfRule>
  </conditionalFormatting>
  <conditionalFormatting sqref="I211">
    <cfRule type="cellIs" dxfId="255" priority="80" operator="notEqual">
      <formula>0</formula>
    </cfRule>
  </conditionalFormatting>
  <conditionalFormatting sqref="I213">
    <cfRule type="cellIs" dxfId="254" priority="79" operator="notEqual">
      <formula>0</formula>
    </cfRule>
  </conditionalFormatting>
  <conditionalFormatting sqref="I214">
    <cfRule type="cellIs" dxfId="253" priority="78" operator="notEqual">
      <formula>0</formula>
    </cfRule>
  </conditionalFormatting>
  <conditionalFormatting sqref="I215">
    <cfRule type="cellIs" dxfId="252" priority="77" operator="notEqual">
      <formula>0</formula>
    </cfRule>
  </conditionalFormatting>
  <conditionalFormatting sqref="I216">
    <cfRule type="cellIs" dxfId="251" priority="76" operator="notEqual">
      <formula>0</formula>
    </cfRule>
  </conditionalFormatting>
  <conditionalFormatting sqref="H213">
    <cfRule type="cellIs" dxfId="250" priority="75" operator="notEqual">
      <formula>0</formula>
    </cfRule>
  </conditionalFormatting>
  <conditionalFormatting sqref="H214">
    <cfRule type="cellIs" dxfId="249" priority="74" operator="notEqual">
      <formula>0</formula>
    </cfRule>
  </conditionalFormatting>
  <conditionalFormatting sqref="H215">
    <cfRule type="cellIs" dxfId="248" priority="73" operator="notEqual">
      <formula>0</formula>
    </cfRule>
  </conditionalFormatting>
  <conditionalFormatting sqref="H216">
    <cfRule type="cellIs" dxfId="247" priority="72" operator="notEqual">
      <formula>0</formula>
    </cfRule>
  </conditionalFormatting>
  <conditionalFormatting sqref="I218">
    <cfRule type="cellIs" dxfId="246" priority="71" operator="notEqual">
      <formula>0</formula>
    </cfRule>
  </conditionalFormatting>
  <conditionalFormatting sqref="I222">
    <cfRule type="cellIs" dxfId="245" priority="70" operator="notEqual">
      <formula>0</formula>
    </cfRule>
  </conditionalFormatting>
  <conditionalFormatting sqref="I223">
    <cfRule type="cellIs" dxfId="244" priority="69" operator="notEqual">
      <formula>0</formula>
    </cfRule>
  </conditionalFormatting>
  <conditionalFormatting sqref="I226">
    <cfRule type="cellIs" dxfId="243" priority="68" operator="notEqual">
      <formula>0</formula>
    </cfRule>
  </conditionalFormatting>
  <conditionalFormatting sqref="I227">
    <cfRule type="cellIs" dxfId="242" priority="67" operator="notEqual">
      <formula>0</formula>
    </cfRule>
  </conditionalFormatting>
  <conditionalFormatting sqref="I228">
    <cfRule type="cellIs" dxfId="241" priority="66" operator="notEqual">
      <formula>0</formula>
    </cfRule>
  </conditionalFormatting>
  <conditionalFormatting sqref="I229">
    <cfRule type="cellIs" dxfId="240" priority="65" operator="notEqual">
      <formula>0</formula>
    </cfRule>
  </conditionalFormatting>
  <conditionalFormatting sqref="I232">
    <cfRule type="cellIs" dxfId="239" priority="64" operator="notEqual">
      <formula>0</formula>
    </cfRule>
  </conditionalFormatting>
  <conditionalFormatting sqref="I235">
    <cfRule type="cellIs" dxfId="238" priority="63" operator="notEqual">
      <formula>0</formula>
    </cfRule>
  </conditionalFormatting>
  <conditionalFormatting sqref="I238">
    <cfRule type="cellIs" dxfId="237" priority="62" operator="notEqual">
      <formula>0</formula>
    </cfRule>
  </conditionalFormatting>
  <conditionalFormatting sqref="I239">
    <cfRule type="cellIs" dxfId="236" priority="61" operator="notEqual">
      <formula>0</formula>
    </cfRule>
  </conditionalFormatting>
  <conditionalFormatting sqref="I240">
    <cfRule type="cellIs" dxfId="235" priority="60" operator="notEqual">
      <formula>0</formula>
    </cfRule>
  </conditionalFormatting>
  <conditionalFormatting sqref="I245">
    <cfRule type="cellIs" dxfId="234" priority="59" operator="notEqual">
      <formula>0</formula>
    </cfRule>
  </conditionalFormatting>
  <conditionalFormatting sqref="I247">
    <cfRule type="cellIs" dxfId="233" priority="58" operator="notEqual">
      <formula>0</formula>
    </cfRule>
  </conditionalFormatting>
  <conditionalFormatting sqref="I132">
    <cfRule type="cellIs" dxfId="232" priority="57" operator="notEqual">
      <formula>0</formula>
    </cfRule>
  </conditionalFormatting>
  <conditionalFormatting sqref="I134">
    <cfRule type="cellIs" dxfId="231" priority="56" operator="notEqual">
      <formula>0</formula>
    </cfRule>
  </conditionalFormatting>
  <conditionalFormatting sqref="I137">
    <cfRule type="cellIs" dxfId="230" priority="55" operator="notEqual">
      <formula>0</formula>
    </cfRule>
  </conditionalFormatting>
  <conditionalFormatting sqref="I139">
    <cfRule type="cellIs" dxfId="229" priority="54" operator="notEqual">
      <formula>0</formula>
    </cfRule>
  </conditionalFormatting>
  <conditionalFormatting sqref="I141">
    <cfRule type="cellIs" dxfId="228" priority="53" operator="notEqual">
      <formula>0</formula>
    </cfRule>
  </conditionalFormatting>
  <conditionalFormatting sqref="I143">
    <cfRule type="cellIs" dxfId="227" priority="52" operator="notEqual">
      <formula>0</formula>
    </cfRule>
  </conditionalFormatting>
  <conditionalFormatting sqref="I145">
    <cfRule type="cellIs" dxfId="226" priority="51" operator="notEqual">
      <formula>0</formula>
    </cfRule>
  </conditionalFormatting>
  <conditionalFormatting sqref="I147">
    <cfRule type="cellIs" dxfId="225" priority="50" operator="notEqual">
      <formula>0</formula>
    </cfRule>
  </conditionalFormatting>
  <conditionalFormatting sqref="I151">
    <cfRule type="cellIs" dxfId="224" priority="49" operator="notEqual">
      <formula>0</formula>
    </cfRule>
  </conditionalFormatting>
  <conditionalFormatting sqref="I154">
    <cfRule type="cellIs" dxfId="223" priority="48" operator="notEqual">
      <formula>0</formula>
    </cfRule>
  </conditionalFormatting>
  <conditionalFormatting sqref="I155">
    <cfRule type="cellIs" dxfId="222" priority="47" operator="notEqual">
      <formula>0</formula>
    </cfRule>
  </conditionalFormatting>
  <conditionalFormatting sqref="I162">
    <cfRule type="cellIs" dxfId="221" priority="46" operator="notEqual">
      <formula>0</formula>
    </cfRule>
  </conditionalFormatting>
  <conditionalFormatting sqref="I163">
    <cfRule type="cellIs" dxfId="220" priority="45" operator="notEqual">
      <formula>0</formula>
    </cfRule>
  </conditionalFormatting>
  <conditionalFormatting sqref="I162">
    <cfRule type="cellIs" dxfId="219" priority="44" operator="notEqual">
      <formula>0</formula>
    </cfRule>
  </conditionalFormatting>
  <conditionalFormatting sqref="I166">
    <cfRule type="cellIs" dxfId="218" priority="43" operator="notEqual">
      <formula>0</formula>
    </cfRule>
  </conditionalFormatting>
  <conditionalFormatting sqref="I168">
    <cfRule type="cellIs" dxfId="217" priority="42" operator="notEqual">
      <formula>0</formula>
    </cfRule>
  </conditionalFormatting>
  <conditionalFormatting sqref="I170">
    <cfRule type="cellIs" dxfId="216" priority="41" operator="notEqual">
      <formula>0</formula>
    </cfRule>
  </conditionalFormatting>
  <conditionalFormatting sqref="I172">
    <cfRule type="cellIs" dxfId="215" priority="40" operator="notEqual">
      <formula>0</formula>
    </cfRule>
  </conditionalFormatting>
  <conditionalFormatting sqref="I174">
    <cfRule type="cellIs" dxfId="214" priority="39" operator="notEqual">
      <formula>0</formula>
    </cfRule>
  </conditionalFormatting>
  <conditionalFormatting sqref="I176">
    <cfRule type="cellIs" dxfId="213" priority="38" operator="notEqual">
      <formula>0</formula>
    </cfRule>
  </conditionalFormatting>
  <conditionalFormatting sqref="I178">
    <cfRule type="cellIs" dxfId="212" priority="37" operator="notEqual">
      <formula>0</formula>
    </cfRule>
  </conditionalFormatting>
  <conditionalFormatting sqref="I180">
    <cfRule type="cellIs" dxfId="211" priority="36" operator="notEqual">
      <formula>0</formula>
    </cfRule>
  </conditionalFormatting>
  <conditionalFormatting sqref="I181">
    <cfRule type="cellIs" dxfId="210" priority="35" operator="notEqual">
      <formula>0</formula>
    </cfRule>
  </conditionalFormatting>
  <conditionalFormatting sqref="I183">
    <cfRule type="cellIs" dxfId="209" priority="34" operator="notEqual">
      <formula>0</formula>
    </cfRule>
  </conditionalFormatting>
  <conditionalFormatting sqref="I185">
    <cfRule type="cellIs" dxfId="208" priority="33" operator="notEqual">
      <formula>0</formula>
    </cfRule>
  </conditionalFormatting>
  <conditionalFormatting sqref="I187">
    <cfRule type="cellIs" dxfId="207" priority="32" operator="notEqual">
      <formula>0</formula>
    </cfRule>
  </conditionalFormatting>
  <conditionalFormatting sqref="I189">
    <cfRule type="cellIs" dxfId="206" priority="31" operator="notEqual">
      <formula>0</formula>
    </cfRule>
  </conditionalFormatting>
  <conditionalFormatting sqref="I190">
    <cfRule type="cellIs" dxfId="205" priority="30" operator="notEqual">
      <formula>0</formula>
    </cfRule>
  </conditionalFormatting>
  <conditionalFormatting sqref="I192">
    <cfRule type="cellIs" dxfId="204" priority="29" operator="notEqual">
      <formula>0</formula>
    </cfRule>
  </conditionalFormatting>
  <conditionalFormatting sqref="I194">
    <cfRule type="cellIs" dxfId="203" priority="28" operator="notEqual">
      <formula>0</formula>
    </cfRule>
  </conditionalFormatting>
  <conditionalFormatting sqref="I196">
    <cfRule type="cellIs" dxfId="202" priority="27" operator="notEqual">
      <formula>0</formula>
    </cfRule>
  </conditionalFormatting>
  <conditionalFormatting sqref="I198">
    <cfRule type="cellIs" dxfId="201" priority="26" operator="notEqual">
      <formula>0</formula>
    </cfRule>
  </conditionalFormatting>
  <conditionalFormatting sqref="I199">
    <cfRule type="cellIs" dxfId="200" priority="25" operator="notEqual">
      <formula>0</formula>
    </cfRule>
  </conditionalFormatting>
  <conditionalFormatting sqref="I200">
    <cfRule type="cellIs" dxfId="199" priority="24" operator="notEqual">
      <formula>0</formula>
    </cfRule>
  </conditionalFormatting>
  <conditionalFormatting sqref="I202">
    <cfRule type="cellIs" dxfId="198" priority="23" operator="notEqual">
      <formula>0</formula>
    </cfRule>
  </conditionalFormatting>
  <conditionalFormatting sqref="I204">
    <cfRule type="cellIs" dxfId="197" priority="22" operator="notEqual">
      <formula>0</formula>
    </cfRule>
  </conditionalFormatting>
  <conditionalFormatting sqref="I208">
    <cfRule type="cellIs" dxfId="196" priority="21" operator="notEqual">
      <formula>0</formula>
    </cfRule>
  </conditionalFormatting>
  <conditionalFormatting sqref="I210">
    <cfRule type="cellIs" dxfId="195" priority="20" operator="notEqual">
      <formula>0</formula>
    </cfRule>
  </conditionalFormatting>
  <conditionalFormatting sqref="I212">
    <cfRule type="cellIs" dxfId="194" priority="19" operator="notEqual">
      <formula>0</formula>
    </cfRule>
  </conditionalFormatting>
  <conditionalFormatting sqref="I217">
    <cfRule type="cellIs" dxfId="193" priority="18" operator="notEqual">
      <formula>0</formula>
    </cfRule>
  </conditionalFormatting>
  <conditionalFormatting sqref="I219">
    <cfRule type="cellIs" dxfId="192" priority="17" operator="notEqual">
      <formula>0</formula>
    </cfRule>
  </conditionalFormatting>
  <conditionalFormatting sqref="I220">
    <cfRule type="cellIs" dxfId="191" priority="16" operator="notEqual">
      <formula>0</formula>
    </cfRule>
  </conditionalFormatting>
  <conditionalFormatting sqref="I222">
    <cfRule type="cellIs" dxfId="190" priority="15" operator="notEqual">
      <formula>0</formula>
    </cfRule>
  </conditionalFormatting>
  <conditionalFormatting sqref="I223">
    <cfRule type="cellIs" dxfId="189" priority="14" operator="notEqual">
      <formula>0</formula>
    </cfRule>
  </conditionalFormatting>
  <conditionalFormatting sqref="I233">
    <cfRule type="cellIs" dxfId="188" priority="12" operator="notEqual">
      <formula>0</formula>
    </cfRule>
  </conditionalFormatting>
  <conditionalFormatting sqref="I234">
    <cfRule type="cellIs" dxfId="187" priority="11" operator="notEqual">
      <formula>0</formula>
    </cfRule>
  </conditionalFormatting>
  <conditionalFormatting sqref="I236">
    <cfRule type="cellIs" dxfId="186" priority="10" operator="notEqual">
      <formula>0</formula>
    </cfRule>
  </conditionalFormatting>
  <conditionalFormatting sqref="I243">
    <cfRule type="cellIs" dxfId="185" priority="9" operator="notEqual">
      <formula>0</formula>
    </cfRule>
  </conditionalFormatting>
  <conditionalFormatting sqref="I245">
    <cfRule type="cellIs" dxfId="184" priority="8" operator="notEqual">
      <formula>0</formula>
    </cfRule>
  </conditionalFormatting>
  <conditionalFormatting sqref="I247">
    <cfRule type="cellIs" dxfId="183" priority="7" operator="notEqual">
      <formula>0</formula>
    </cfRule>
  </conditionalFormatting>
  <conditionalFormatting sqref="I248">
    <cfRule type="cellIs" dxfId="182" priority="6" operator="notEqual">
      <formula>0</formula>
    </cfRule>
  </conditionalFormatting>
  <conditionalFormatting sqref="H213">
    <cfRule type="cellIs" dxfId="181" priority="5" operator="notEqual">
      <formula>0</formula>
    </cfRule>
  </conditionalFormatting>
  <conditionalFormatting sqref="H214">
    <cfRule type="cellIs" dxfId="180" priority="4" operator="notEqual">
      <formula>0</formula>
    </cfRule>
  </conditionalFormatting>
  <conditionalFormatting sqref="H215">
    <cfRule type="cellIs" dxfId="179" priority="3" operator="notEqual">
      <formula>0</formula>
    </cfRule>
  </conditionalFormatting>
  <conditionalFormatting sqref="H216">
    <cfRule type="cellIs" dxfId="178" priority="2" operator="notEqual">
      <formula>0</formula>
    </cfRule>
  </conditionalFormatting>
  <conditionalFormatting sqref="I230">
    <cfRule type="cellIs" dxfId="177" priority="1" operator="notEqual">
      <formula>0</formula>
    </cfRule>
  </conditionalFormatting>
  <pageMargins left="0.39370078740157483" right="0.39370078740157483" top="0.39370078740157483" bottom="0.39370078740157483" header="0" footer="0"/>
  <pageSetup paperSize="9" scale="91" fitToHeight="100" orientation="portrait" blackAndWhite="1" r:id="rId1"/>
  <headerFooter>
    <oddFooter>&amp;RStrana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51</vt:i4>
      </vt:variant>
    </vt:vector>
  </HeadingPairs>
  <TitlesOfParts>
    <vt:vector size="57" baseType="lpstr">
      <vt:lpstr>Pokyny pro vyplnění</vt:lpstr>
      <vt:lpstr>Stavba</vt:lpstr>
      <vt:lpstr>Rozpočet Pol</vt:lpstr>
      <vt:lpstr>VzorPolozky</vt:lpstr>
      <vt:lpstr>720_II_VV</vt:lpstr>
      <vt:lpstr>M21_2</vt:lpstr>
      <vt:lpstr>Stavba!CelkemDPHVypocet</vt:lpstr>
      <vt:lpstr>Stavba!CenaCelkem</vt:lpstr>
      <vt:lpstr>Stavba!CenaCelkemBezDPH</vt:lpstr>
      <vt:lpstr>Stavba!CenaCelkemVypocet</vt:lpstr>
      <vt:lpstr>Stavba!cisloobjektu</vt:lpstr>
      <vt:lpstr>Stavba!CisloStavby</vt:lpstr>
      <vt:lpstr>Stavba!CisloStavebnihoRozpoctu</vt:lpstr>
      <vt:lpstr>Stavba!dadresa</vt:lpstr>
      <vt:lpstr>Stavba!DIČ</vt:lpstr>
      <vt:lpstr>Stavba!dmisto</vt:lpstr>
      <vt:lpstr>Stavba!DPHSni</vt:lpstr>
      <vt:lpstr>Stavba!DPHZakl</vt:lpstr>
      <vt:lpstr>Stavba!dpsc</vt:lpstr>
      <vt:lpstr>Stavba!IČO</vt:lpstr>
      <vt:lpstr>Stavba!Mena</vt:lpstr>
      <vt:lpstr>Stavba!MistoStavby</vt:lpstr>
      <vt:lpstr>Stavba!nazevobjektu</vt:lpstr>
      <vt:lpstr>Stavba!NazevStavby</vt:lpstr>
      <vt:lpstr>Stavba!NazevStavebnihoRozpoctu</vt:lpstr>
      <vt:lpstr>'720_II_VV'!Názvy_tisku</vt:lpstr>
      <vt:lpstr>M21_2!Názvy_tisku</vt:lpstr>
      <vt:lpstr>'Rozpočet Pol'!Názvy_tisku</vt:lpstr>
      <vt:lpstr>Stavba!oadresa</vt:lpstr>
      <vt:lpstr>Stavba!Objednatel</vt:lpstr>
      <vt:lpstr>Stavba!Objekt</vt:lpstr>
      <vt:lpstr>M21_2!Oblast_tisku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Stavba!padresa</vt:lpstr>
      <vt:lpstr>Stavba!pdic</vt:lpstr>
      <vt:lpstr>Stavba!pico</vt:lpstr>
      <vt:lpstr>Stavba!pmisto</vt:lpstr>
      <vt:lpstr>Stavba!PoptavkaID</vt:lpstr>
      <vt:lpstr>Stavba!pPSC</vt:lpstr>
      <vt:lpstr>Stavba!Projektant</vt:lpstr>
      <vt:lpstr>Stavba!SazbaDPH1</vt:lpstr>
      <vt:lpstr>Stavba!SazbaDPH2</vt:lpstr>
      <vt:lpstr>Stavba!Vypracoval</vt:lpstr>
      <vt:lpstr>Stavba!ZakladDPHSni</vt:lpstr>
      <vt:lpstr>Stavba!ZakladDPHSniVypocet</vt:lpstr>
      <vt:lpstr>Stavba!ZakladDPHZakl</vt:lpstr>
      <vt:lpstr>Stavba!ZakladDPHZaklVypocet</vt:lpstr>
      <vt:lpstr>Stavba!ZaObjednatele</vt:lpstr>
      <vt:lpstr>Stavba!Zaokrouhleni</vt:lpstr>
      <vt:lpstr>Stavba!ZaZhotovitele</vt:lpstr>
      <vt:lpstr>Stavba!Zhotovitel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2024-12-04T08:28:28Z</cp:lastPrinted>
  <dcterms:created xsi:type="dcterms:W3CDTF">2009-04-08T07:15:50Z</dcterms:created>
  <dcterms:modified xsi:type="dcterms:W3CDTF">2024-12-11T11:16:35Z</dcterms:modified>
</cp:coreProperties>
</file>