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ADMINISTRATIVA\VEŘEJNÉ ZAKÁZKY\Veřejná zakázka - sociální zařízení letní kino\"/>
    </mc:Choice>
  </mc:AlternateContent>
  <xr:revisionPtr revIDLastSave="0" documentId="13_ncr:1_{A61619DD-72B6-4E6F-98D5-AC2F62CC31BE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Pokyny pro vyplnění" sheetId="11" r:id="rId1"/>
    <sheet name="Stavba" sheetId="16" r:id="rId2"/>
    <sheet name="Rozpočet Pol" sheetId="17" r:id="rId3"/>
    <sheet name="VzorPolozky" sheetId="10" state="hidden" r:id="rId4"/>
    <sheet name="720_1VV" sheetId="13" r:id="rId5"/>
    <sheet name="M24" sheetId="14" r:id="rId6"/>
    <sheet name="M21_1" sheetId="15" r:id="rId7"/>
  </sheets>
  <externalReferences>
    <externalReference r:id="rId8"/>
    <externalReference r:id="rId9"/>
    <externalReference r:id="rId10"/>
  </externalReferences>
  <definedNames>
    <definedName name="_xlnm._FilterDatabase" localSheetId="6" hidden="1">M21_1!$C$126:$K$248</definedName>
    <definedName name="CelkemDPHVypocet" localSheetId="1">Stavba!$H$40</definedName>
    <definedName name="CenaCelkem" localSheetId="1">Stavba!$G$29</definedName>
    <definedName name="CenaCelkem">#REF!</definedName>
    <definedName name="CenaCelkemBezDPH" localSheetId="1">Stavba!$G$28</definedName>
    <definedName name="CenaCelkemBezDPH">#REF!</definedName>
    <definedName name="CenaCelkemVypocet" localSheetId="1">Stavba!$I$40</definedName>
    <definedName name="cisloobjektu" localSheetId="1">Stavba!$C$3</definedName>
    <definedName name="cisloobjektu">#REF!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 localSheetId="1">Stavba!$D$4</definedName>
    <definedName name="CisloStavebnihoRozpoctu">#REF!</definedName>
    <definedName name="dadresa" localSheetId="1">Stavba!$D$12:$G$12</definedName>
    <definedName name="dadresa">#REF!</definedName>
    <definedName name="DIČ" localSheetId="1">Stavba!$I$12</definedName>
    <definedName name="dmisto" localSheetId="1">Stavba!$D$13:$G$13</definedName>
    <definedName name="dmisto">#REF!</definedName>
    <definedName name="DPHSni" localSheetId="2">[2]Stavba!$G$24</definedName>
    <definedName name="DPHSni" localSheetId="1">Stavba!$G$24</definedName>
    <definedName name="DPHSni">#REF!</definedName>
    <definedName name="DPHZakl" localSheetId="2">[2]Stavba!$G$26</definedName>
    <definedName name="DPHZakl" localSheetId="1">Stavba!$G$26</definedName>
    <definedName name="DPHZakl">#REF!</definedName>
    <definedName name="dpsc" localSheetId="1">Stavba!$C$13</definedName>
    <definedName name="IČO" localSheetId="1">Stavba!$I$11</definedName>
    <definedName name="Mena" localSheetId="2">[2]Stavba!$J$29</definedName>
    <definedName name="Mena" localSheetId="1">Stavba!$J$29</definedName>
    <definedName name="Mena">#REF!</definedName>
    <definedName name="MistoStavby" localSheetId="1">Stavba!$D$4</definedName>
    <definedName name="MistoStavby">#REF!</definedName>
    <definedName name="nazevobjektu" localSheetId="1">Stavba!$D$3</definedName>
    <definedName name="nazevobjektu">#REF!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 localSheetId="1">Stavba!$E$4</definedName>
    <definedName name="NazevStavebnihoRozpoctu">#REF!</definedName>
    <definedName name="_xlnm.Print_Titles" localSheetId="4">'720_1VV'!$1:$12</definedName>
    <definedName name="_xlnm.Print_Titles" localSheetId="6">M21_1!$126:$126</definedName>
    <definedName name="_xlnm.Print_Titles" localSheetId="2">'Rozpočet Pol'!$7:$7</definedName>
    <definedName name="oadresa" localSheetId="1">Stavba!$D$6</definedName>
    <definedName name="oadresa">#REF!</definedName>
    <definedName name="Objednatel" localSheetId="1">Stavba!$D$5</definedName>
    <definedName name="Objekt" localSheetId="1">Stavba!$B$38</definedName>
    <definedName name="_xlnm.Print_Area" localSheetId="6">M21_1!$C$4:$J$76,M21_1!$C$82:$J$110,M21_1!$C$116:$J$248</definedName>
    <definedName name="_xlnm.Print_Area" localSheetId="5">'M24'!$A$1:$F$69</definedName>
    <definedName name="_xlnm.Print_Area" localSheetId="2">'Rozpočet Pol'!$A$1:$G$301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 localSheetId="1">Stavba!$D$9</definedName>
    <definedName name="padresa">#REF!</definedName>
    <definedName name="pdic" localSheetId="1">Stavba!$I$9</definedName>
    <definedName name="pdic">#REF!</definedName>
    <definedName name="pico" localSheetId="1">Stavba!$I$8</definedName>
    <definedName name="pico">#REF!</definedName>
    <definedName name="pmisto" localSheetId="1">Stavba!$D$10</definedName>
    <definedName name="pmisto">#REF!</definedName>
    <definedName name="PocetMJ" localSheetId="2">#REF!</definedName>
    <definedName name="PocetMJ" localSheetId="1">#REF!</definedName>
    <definedName name="PocetMJ">#REF!</definedName>
    <definedName name="PoptavkaID" localSheetId="1">Stavba!$A$1</definedName>
    <definedName name="PoptavkaID">#REF!</definedName>
    <definedName name="pPSC" localSheetId="1">Stavba!$C$10</definedName>
    <definedName name="pPSC">#REF!</definedName>
    <definedName name="Projektant" localSheetId="1">Stavba!$D$8</definedName>
    <definedName name="Projektant">#REF!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 localSheetId="2">#REF!</definedName>
    <definedName name="SloupecCC" localSheetId="1">#REF!</definedName>
    <definedName name="SloupecCC">#REF!</definedName>
    <definedName name="SloupecCisloPol" localSheetId="2">#REF!</definedName>
    <definedName name="SloupecCisloPol" localSheetId="1">#REF!</definedName>
    <definedName name="SloupecCisloPol">#REF!</definedName>
    <definedName name="SloupecJC" localSheetId="2">#REF!</definedName>
    <definedName name="SloupecJC" localSheetId="1">#REF!</definedName>
    <definedName name="SloupecJC">#REF!</definedName>
    <definedName name="SloupecMJ" localSheetId="2">#REF!</definedName>
    <definedName name="SloupecMJ" localSheetId="1">#REF!</definedName>
    <definedName name="SloupecMJ">#REF!</definedName>
    <definedName name="SloupecMnozstvi" localSheetId="2">#REF!</definedName>
    <definedName name="SloupecMnozstvi" localSheetId="1">#REF!</definedName>
    <definedName name="SloupecMnozstvi">#REF!</definedName>
    <definedName name="SloupecNazPol" localSheetId="2">#REF!</definedName>
    <definedName name="SloupecNazPol" localSheetId="1">#REF!</definedName>
    <definedName name="SloupecNazPol">#REF!</definedName>
    <definedName name="SloupecPC" localSheetId="2">#REF!</definedName>
    <definedName name="SloupecPC" localSheetId="1">#REF!</definedName>
    <definedName name="SloupecPC">#REF!</definedName>
    <definedName name="Vypracoval" localSheetId="1">Stavba!$D$14</definedName>
    <definedName name="Vypracoval">#REF!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2">[2]Stavba!$G$23</definedName>
    <definedName name="ZakladDPHSni" localSheetId="1">Stavba!$G$23</definedName>
    <definedName name="ZakladDPHSni">#REF!</definedName>
    <definedName name="ZakladDPHSniVypocet" localSheetId="1">Stavba!$F$40</definedName>
    <definedName name="ZakladDPHZakl" localSheetId="2">[2]Stavba!$G$25</definedName>
    <definedName name="ZakladDPHZakl" localSheetId="1">Stavba!$G$25</definedName>
    <definedName name="ZakladDPHZakl">#REF!</definedName>
    <definedName name="ZakladDPHZaklVypocet" localSheetId="1">Stavba!$G$40</definedName>
    <definedName name="ZaObjednatele" localSheetId="1">Stavba!$G$34</definedName>
    <definedName name="ZaObjednatele">#REF!</definedName>
    <definedName name="Zaokrouhleni" localSheetId="2">[2]Stavba!$G$27</definedName>
    <definedName name="Zaokrouhleni" localSheetId="1">Stavba!$G$27</definedName>
    <definedName name="Zaokrouhleni">#REF!</definedName>
    <definedName name="ZaZhotovitele" localSheetId="1">Stavba!$D$34</definedName>
    <definedName name="ZaZhotovitele">#REF!</definedName>
    <definedName name="Zhotovitel" localSheetId="1">Stavba!$D$11:$G$11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00" i="17" l="1"/>
  <c r="F39" i="16" s="1"/>
  <c r="F40" i="16" s="1"/>
  <c r="U294" i="17"/>
  <c r="U293" i="17" s="1"/>
  <c r="Q294" i="17"/>
  <c r="O294" i="17"/>
  <c r="O293" i="17" s="1"/>
  <c r="K294" i="17"/>
  <c r="I294" i="17"/>
  <c r="G294" i="17"/>
  <c r="M294" i="17" s="1"/>
  <c r="M293" i="17" s="1"/>
  <c r="Q293" i="17"/>
  <c r="K293" i="17"/>
  <c r="I293" i="17"/>
  <c r="U292" i="17"/>
  <c r="Q292" i="17"/>
  <c r="O292" i="17"/>
  <c r="K292" i="17"/>
  <c r="I292" i="17"/>
  <c r="G292" i="17"/>
  <c r="M292" i="17" s="1"/>
  <c r="U291" i="17"/>
  <c r="Q291" i="17"/>
  <c r="O291" i="17"/>
  <c r="K291" i="17"/>
  <c r="I291" i="17"/>
  <c r="G291" i="17"/>
  <c r="M291" i="17" s="1"/>
  <c r="U285" i="17"/>
  <c r="Q285" i="17"/>
  <c r="O285" i="17"/>
  <c r="K285" i="17"/>
  <c r="I285" i="17"/>
  <c r="G285" i="17"/>
  <c r="M285" i="17" s="1"/>
  <c r="U284" i="17"/>
  <c r="Q284" i="17"/>
  <c r="O284" i="17"/>
  <c r="K284" i="17"/>
  <c r="I284" i="17"/>
  <c r="G284" i="17"/>
  <c r="M284" i="17" s="1"/>
  <c r="U283" i="17"/>
  <c r="Q283" i="17"/>
  <c r="O283" i="17"/>
  <c r="K283" i="17"/>
  <c r="I283" i="17"/>
  <c r="G283" i="17"/>
  <c r="M283" i="17" s="1"/>
  <c r="U282" i="17"/>
  <c r="Q282" i="17"/>
  <c r="O282" i="17"/>
  <c r="K282" i="17"/>
  <c r="I282" i="17"/>
  <c r="G282" i="17"/>
  <c r="M282" i="17" s="1"/>
  <c r="U280" i="17"/>
  <c r="Q280" i="17"/>
  <c r="O280" i="17"/>
  <c r="K280" i="17"/>
  <c r="I280" i="17"/>
  <c r="G280" i="17"/>
  <c r="M280" i="17" s="1"/>
  <c r="BA278" i="17"/>
  <c r="U277" i="17"/>
  <c r="Q277" i="17"/>
  <c r="O277" i="17"/>
  <c r="K277" i="17"/>
  <c r="I277" i="17"/>
  <c r="G277" i="17"/>
  <c r="M277" i="17" s="1"/>
  <c r="BA272" i="17"/>
  <c r="U271" i="17"/>
  <c r="Q271" i="17"/>
  <c r="O271" i="17"/>
  <c r="K271" i="17"/>
  <c r="I271" i="17"/>
  <c r="G271" i="17"/>
  <c r="M271" i="17" s="1"/>
  <c r="U270" i="17"/>
  <c r="Q270" i="17"/>
  <c r="O270" i="17"/>
  <c r="K270" i="17"/>
  <c r="I270" i="17"/>
  <c r="G270" i="17"/>
  <c r="M270" i="17" s="1"/>
  <c r="U259" i="17"/>
  <c r="Q259" i="17"/>
  <c r="O259" i="17"/>
  <c r="K259" i="17"/>
  <c r="I259" i="17"/>
  <c r="G259" i="17"/>
  <c r="M259" i="17" s="1"/>
  <c r="U247" i="17"/>
  <c r="Q247" i="17"/>
  <c r="O247" i="17"/>
  <c r="K247" i="17"/>
  <c r="I247" i="17"/>
  <c r="G247" i="17"/>
  <c r="M247" i="17" s="1"/>
  <c r="U246" i="17"/>
  <c r="Q246" i="17"/>
  <c r="O246" i="17"/>
  <c r="K246" i="17"/>
  <c r="I246" i="17"/>
  <c r="G246" i="17"/>
  <c r="M246" i="17" s="1"/>
  <c r="U240" i="17"/>
  <c r="Q240" i="17"/>
  <c r="O240" i="17"/>
  <c r="K240" i="17"/>
  <c r="I240" i="17"/>
  <c r="G240" i="17"/>
  <c r="M240" i="17" s="1"/>
  <c r="U228" i="17"/>
  <c r="Q228" i="17"/>
  <c r="O228" i="17"/>
  <c r="K228" i="17"/>
  <c r="I228" i="17"/>
  <c r="I216" i="17" s="1"/>
  <c r="G228" i="17"/>
  <c r="M228" i="17" s="1"/>
  <c r="U217" i="17"/>
  <c r="Q217" i="17"/>
  <c r="O217" i="17"/>
  <c r="K217" i="17"/>
  <c r="I217" i="17"/>
  <c r="G217" i="17"/>
  <c r="M217" i="17" s="1"/>
  <c r="Q216" i="17"/>
  <c r="U215" i="17"/>
  <c r="U214" i="17" s="1"/>
  <c r="Q215" i="17"/>
  <c r="O215" i="17"/>
  <c r="K215" i="17"/>
  <c r="I215" i="17"/>
  <c r="Q214" i="17"/>
  <c r="O214" i="17"/>
  <c r="K214" i="17"/>
  <c r="I214" i="17"/>
  <c r="U213" i="17"/>
  <c r="Q213" i="17"/>
  <c r="O213" i="17"/>
  <c r="K213" i="17"/>
  <c r="K212" i="17" s="1"/>
  <c r="I213" i="17"/>
  <c r="I212" i="17" s="1"/>
  <c r="U212" i="17"/>
  <c r="Q212" i="17"/>
  <c r="O212" i="17"/>
  <c r="U211" i="17"/>
  <c r="Q211" i="17"/>
  <c r="O211" i="17"/>
  <c r="K211" i="17"/>
  <c r="I211" i="17"/>
  <c r="G211" i="17"/>
  <c r="M211" i="17" s="1"/>
  <c r="U210" i="17"/>
  <c r="Q210" i="17"/>
  <c r="O210" i="17"/>
  <c r="K210" i="17"/>
  <c r="K205" i="17" s="1"/>
  <c r="I210" i="17"/>
  <c r="G210" i="17"/>
  <c r="M210" i="17" s="1"/>
  <c r="U208" i="17"/>
  <c r="Q208" i="17"/>
  <c r="O208" i="17"/>
  <c r="K208" i="17"/>
  <c r="I208" i="17"/>
  <c r="G208" i="17"/>
  <c r="M208" i="17" s="1"/>
  <c r="U206" i="17"/>
  <c r="U205" i="17" s="1"/>
  <c r="Q206" i="17"/>
  <c r="O206" i="17"/>
  <c r="O205" i="17" s="1"/>
  <c r="K206" i="17"/>
  <c r="I206" i="17"/>
  <c r="G206" i="17"/>
  <c r="M206" i="17" s="1"/>
  <c r="Q205" i="17"/>
  <c r="I205" i="17"/>
  <c r="G205" i="17"/>
  <c r="I58" i="16" s="1"/>
  <c r="U199" i="17"/>
  <c r="Q199" i="17"/>
  <c r="O199" i="17"/>
  <c r="O198" i="17" s="1"/>
  <c r="K199" i="17"/>
  <c r="K198" i="17" s="1"/>
  <c r="I199" i="17"/>
  <c r="I198" i="17" s="1"/>
  <c r="G199" i="17"/>
  <c r="M199" i="17" s="1"/>
  <c r="M198" i="17" s="1"/>
  <c r="U198" i="17"/>
  <c r="Q198" i="17"/>
  <c r="G198" i="17"/>
  <c r="I57" i="16" s="1"/>
  <c r="U197" i="17"/>
  <c r="Q197" i="17"/>
  <c r="O197" i="17"/>
  <c r="K197" i="17"/>
  <c r="I197" i="17"/>
  <c r="G197" i="17"/>
  <c r="M197" i="17" s="1"/>
  <c r="BA176" i="17"/>
  <c r="U175" i="17"/>
  <c r="U137" i="17" s="1"/>
  <c r="Q175" i="17"/>
  <c r="O175" i="17"/>
  <c r="O137" i="17" s="1"/>
  <c r="K175" i="17"/>
  <c r="I175" i="17"/>
  <c r="I137" i="17" s="1"/>
  <c r="G175" i="17"/>
  <c r="M175" i="17" s="1"/>
  <c r="BA163" i="17"/>
  <c r="U162" i="17"/>
  <c r="Q162" i="17"/>
  <c r="O162" i="17"/>
  <c r="K162" i="17"/>
  <c r="I162" i="17"/>
  <c r="G162" i="17"/>
  <c r="M162" i="17" s="1"/>
  <c r="U150" i="17"/>
  <c r="Q150" i="17"/>
  <c r="O150" i="17"/>
  <c r="K150" i="17"/>
  <c r="K137" i="17" s="1"/>
  <c r="I150" i="17"/>
  <c r="G150" i="17"/>
  <c r="M150" i="17" s="1"/>
  <c r="U138" i="17"/>
  <c r="Q138" i="17"/>
  <c r="O138" i="17"/>
  <c r="K138" i="17"/>
  <c r="I138" i="17"/>
  <c r="G138" i="17"/>
  <c r="M138" i="17" s="1"/>
  <c r="U136" i="17"/>
  <c r="Q136" i="17"/>
  <c r="O136" i="17"/>
  <c r="K136" i="17"/>
  <c r="I136" i="17"/>
  <c r="G136" i="17"/>
  <c r="M136" i="17" s="1"/>
  <c r="BA131" i="17"/>
  <c r="U130" i="17"/>
  <c r="U112" i="17" s="1"/>
  <c r="Q130" i="17"/>
  <c r="O130" i="17"/>
  <c r="O112" i="17" s="1"/>
  <c r="K130" i="17"/>
  <c r="I130" i="17"/>
  <c r="G130" i="17"/>
  <c r="M130" i="17" s="1"/>
  <c r="BA125" i="17"/>
  <c r="U124" i="17"/>
  <c r="Q124" i="17"/>
  <c r="O124" i="17"/>
  <c r="K124" i="17"/>
  <c r="I124" i="17"/>
  <c r="G124" i="17"/>
  <c r="M124" i="17" s="1"/>
  <c r="U113" i="17"/>
  <c r="Q113" i="17"/>
  <c r="O113" i="17"/>
  <c r="K113" i="17"/>
  <c r="I113" i="17"/>
  <c r="G113" i="17"/>
  <c r="BA110" i="17"/>
  <c r="BA109" i="17"/>
  <c r="U108" i="17"/>
  <c r="Q108" i="17"/>
  <c r="O108" i="17"/>
  <c r="K108" i="17"/>
  <c r="I108" i="17"/>
  <c r="G108" i="17"/>
  <c r="M108" i="17" s="1"/>
  <c r="BA107" i="17"/>
  <c r="BA106" i="17"/>
  <c r="BA105" i="17"/>
  <c r="U104" i="17"/>
  <c r="Q104" i="17"/>
  <c r="O104" i="17"/>
  <c r="K104" i="17"/>
  <c r="I104" i="17"/>
  <c r="G104" i="17"/>
  <c r="M104" i="17" s="1"/>
  <c r="BA103" i="17"/>
  <c r="BA102" i="17"/>
  <c r="U101" i="17"/>
  <c r="Q101" i="17"/>
  <c r="O101" i="17"/>
  <c r="K101" i="17"/>
  <c r="I101" i="17"/>
  <c r="G101" i="17"/>
  <c r="M101" i="17" s="1"/>
  <c r="BA100" i="17"/>
  <c r="BA99" i="17"/>
  <c r="U98" i="17"/>
  <c r="Q98" i="17"/>
  <c r="O98" i="17"/>
  <c r="K98" i="17"/>
  <c r="I98" i="17"/>
  <c r="U96" i="17"/>
  <c r="Q96" i="17"/>
  <c r="O96" i="17"/>
  <c r="K96" i="17"/>
  <c r="I96" i="17"/>
  <c r="G96" i="17"/>
  <c r="M96" i="17" s="1"/>
  <c r="U85" i="17"/>
  <c r="U84" i="17" s="1"/>
  <c r="Q85" i="17"/>
  <c r="O85" i="17"/>
  <c r="K85" i="17"/>
  <c r="K84" i="17" s="1"/>
  <c r="I85" i="17"/>
  <c r="I84" i="17" s="1"/>
  <c r="G85" i="17"/>
  <c r="M85" i="17" s="1"/>
  <c r="Q84" i="17"/>
  <c r="O84" i="17"/>
  <c r="U83" i="17"/>
  <c r="Q83" i="17"/>
  <c r="O83" i="17"/>
  <c r="K83" i="17"/>
  <c r="I83" i="17"/>
  <c r="G83" i="17"/>
  <c r="M83" i="17" s="1"/>
  <c r="U82" i="17"/>
  <c r="Q82" i="17"/>
  <c r="O82" i="17"/>
  <c r="K82" i="17"/>
  <c r="K74" i="17" s="1"/>
  <c r="I82" i="17"/>
  <c r="I74" i="17" s="1"/>
  <c r="BA76" i="17"/>
  <c r="U75" i="17"/>
  <c r="Q75" i="17"/>
  <c r="O75" i="17"/>
  <c r="K75" i="17"/>
  <c r="I75" i="17"/>
  <c r="G75" i="17"/>
  <c r="M75" i="17" s="1"/>
  <c r="U74" i="17"/>
  <c r="U73" i="17"/>
  <c r="Q73" i="17"/>
  <c r="Q49" i="17" s="1"/>
  <c r="O73" i="17"/>
  <c r="K73" i="17"/>
  <c r="I73" i="17"/>
  <c r="G73" i="17"/>
  <c r="M73" i="17" s="1"/>
  <c r="BA62" i="17"/>
  <c r="U61" i="17"/>
  <c r="Q61" i="17"/>
  <c r="O61" i="17"/>
  <c r="K61" i="17"/>
  <c r="I61" i="17"/>
  <c r="G61" i="17"/>
  <c r="M61" i="17" s="1"/>
  <c r="U50" i="17"/>
  <c r="U49" i="17" s="1"/>
  <c r="Q50" i="17"/>
  <c r="O50" i="17"/>
  <c r="K50" i="17"/>
  <c r="I50" i="17"/>
  <c r="G50" i="17"/>
  <c r="M50" i="17" s="1"/>
  <c r="K49" i="17"/>
  <c r="U47" i="17"/>
  <c r="U46" i="17" s="1"/>
  <c r="Q47" i="17"/>
  <c r="Q46" i="17" s="1"/>
  <c r="O47" i="17"/>
  <c r="K47" i="17"/>
  <c r="I47" i="17"/>
  <c r="I46" i="17" s="1"/>
  <c r="G47" i="17"/>
  <c r="M47" i="17" s="1"/>
  <c r="M46" i="17" s="1"/>
  <c r="O46" i="17"/>
  <c r="K46" i="17"/>
  <c r="U45" i="17"/>
  <c r="Q45" i="17"/>
  <c r="O45" i="17"/>
  <c r="K45" i="17"/>
  <c r="I45" i="17"/>
  <c r="G45" i="17"/>
  <c r="M45" i="17" s="1"/>
  <c r="U44" i="17"/>
  <c r="Q44" i="17"/>
  <c r="O44" i="17"/>
  <c r="K44" i="17"/>
  <c r="K42" i="17" s="1"/>
  <c r="I44" i="17"/>
  <c r="G44" i="17"/>
  <c r="M44" i="17" s="1"/>
  <c r="U43" i="17"/>
  <c r="U42" i="17" s="1"/>
  <c r="Q43" i="17"/>
  <c r="Q42" i="17" s="1"/>
  <c r="O43" i="17"/>
  <c r="O42" i="17" s="1"/>
  <c r="K43" i="17"/>
  <c r="I43" i="17"/>
  <c r="G43" i="17"/>
  <c r="M43" i="17" s="1"/>
  <c r="I42" i="17"/>
  <c r="U36" i="17"/>
  <c r="Q36" i="17"/>
  <c r="O36" i="17"/>
  <c r="K36" i="17"/>
  <c r="I36" i="17"/>
  <c r="G36" i="17"/>
  <c r="M36" i="17" s="1"/>
  <c r="U25" i="17"/>
  <c r="Q25" i="17"/>
  <c r="O25" i="17"/>
  <c r="K25" i="17"/>
  <c r="I25" i="17"/>
  <c r="G25" i="17"/>
  <c r="M25" i="17" s="1"/>
  <c r="U24" i="17"/>
  <c r="Q24" i="17"/>
  <c r="O24" i="17"/>
  <c r="K24" i="17"/>
  <c r="I24" i="17"/>
  <c r="G24" i="17"/>
  <c r="M24" i="17" s="1"/>
  <c r="U23" i="17"/>
  <c r="U21" i="17" s="1"/>
  <c r="Q23" i="17"/>
  <c r="O23" i="17"/>
  <c r="K23" i="17"/>
  <c r="K21" i="17" s="1"/>
  <c r="I23" i="17"/>
  <c r="G23" i="17"/>
  <c r="M23" i="17" s="1"/>
  <c r="U22" i="17"/>
  <c r="Q22" i="17"/>
  <c r="O22" i="17"/>
  <c r="O21" i="17" s="1"/>
  <c r="K22" i="17"/>
  <c r="I22" i="17"/>
  <c r="G22" i="17"/>
  <c r="Q21" i="17"/>
  <c r="I21" i="17"/>
  <c r="U20" i="17"/>
  <c r="Q20" i="17"/>
  <c r="O20" i="17"/>
  <c r="K20" i="17"/>
  <c r="I20" i="17"/>
  <c r="G20" i="17"/>
  <c r="M20" i="17" s="1"/>
  <c r="U15" i="17"/>
  <c r="Q15" i="17"/>
  <c r="O15" i="17"/>
  <c r="K15" i="17"/>
  <c r="I15" i="17"/>
  <c r="G15" i="17"/>
  <c r="M15" i="17" s="1"/>
  <c r="U9" i="17"/>
  <c r="Q9" i="17"/>
  <c r="Q8" i="17" s="1"/>
  <c r="O9" i="17"/>
  <c r="K9" i="17"/>
  <c r="K8" i="17" s="1"/>
  <c r="I9" i="17"/>
  <c r="G9" i="17"/>
  <c r="O8" i="17"/>
  <c r="I8" i="17"/>
  <c r="G8" i="17"/>
  <c r="I47" i="16" s="1"/>
  <c r="G38" i="16"/>
  <c r="F38" i="16"/>
  <c r="H32" i="16"/>
  <c r="J28" i="16"/>
  <c r="J27" i="16"/>
  <c r="G27" i="16"/>
  <c r="J26" i="16"/>
  <c r="E26" i="16"/>
  <c r="J25" i="16"/>
  <c r="J24" i="16"/>
  <c r="E24" i="16"/>
  <c r="J23" i="16"/>
  <c r="I20" i="16"/>
  <c r="I49" i="17" l="1"/>
  <c r="O74" i="17"/>
  <c r="Q74" i="17"/>
  <c r="I112" i="17"/>
  <c r="U8" i="17"/>
  <c r="O49" i="17"/>
  <c r="E111" i="17"/>
  <c r="Q111" i="17" s="1"/>
  <c r="Q97" i="17" s="1"/>
  <c r="K112" i="17"/>
  <c r="K216" i="17"/>
  <c r="Q112" i="17"/>
  <c r="O216" i="17"/>
  <c r="Q137" i="17"/>
  <c r="U216" i="17"/>
  <c r="G293" i="17"/>
  <c r="I62" i="16" s="1"/>
  <c r="I19" i="16" s="1"/>
  <c r="G84" i="17"/>
  <c r="I53" i="16" s="1"/>
  <c r="G42" i="17"/>
  <c r="I49" i="16" s="1"/>
  <c r="M205" i="17"/>
  <c r="M84" i="17"/>
  <c r="M49" i="17"/>
  <c r="G46" i="17"/>
  <c r="I50" i="16" s="1"/>
  <c r="M98" i="17"/>
  <c r="M22" i="17"/>
  <c r="M21" i="17" s="1"/>
  <c r="G21" i="17"/>
  <c r="M113" i="17"/>
  <c r="M112" i="17" s="1"/>
  <c r="G112" i="17"/>
  <c r="I55" i="16" s="1"/>
  <c r="M42" i="17"/>
  <c r="M216" i="17"/>
  <c r="M137" i="17"/>
  <c r="M9" i="17"/>
  <c r="M8" i="17" s="1"/>
  <c r="G216" i="17"/>
  <c r="I61" i="16" s="1"/>
  <c r="G49" i="17"/>
  <c r="I51" i="16" s="1"/>
  <c r="G137" i="17"/>
  <c r="I56" i="16" s="1"/>
  <c r="G23" i="16"/>
  <c r="G111" i="17" l="1"/>
  <c r="M111" i="17" s="1"/>
  <c r="K111" i="17"/>
  <c r="K97" i="17" s="1"/>
  <c r="G97" i="17"/>
  <c r="I54" i="16" s="1"/>
  <c r="U111" i="17"/>
  <c r="U97" i="17" s="1"/>
  <c r="I111" i="17"/>
  <c r="I97" i="17" s="1"/>
  <c r="O111" i="17"/>
  <c r="O97" i="17" s="1"/>
  <c r="M97" i="17"/>
  <c r="I48" i="16"/>
  <c r="G24" i="16"/>
  <c r="BI248" i="15"/>
  <c r="BH248" i="15"/>
  <c r="BG248" i="15"/>
  <c r="BF248" i="15"/>
  <c r="BE248" i="15"/>
  <c r="J248" i="15"/>
  <c r="BK248" i="15"/>
  <c r="BI247" i="15"/>
  <c r="BH247" i="15"/>
  <c r="BG247" i="15"/>
  <c r="BF247" i="15"/>
  <c r="BE247" i="15"/>
  <c r="H247" i="15"/>
  <c r="BK247" i="15" s="1"/>
  <c r="BK245" i="15"/>
  <c r="BK244" i="15" s="1"/>
  <c r="J244" i="15" s="1"/>
  <c r="J108" i="15" s="1"/>
  <c r="BI245" i="15"/>
  <c r="BH245" i="15"/>
  <c r="BG245" i="15"/>
  <c r="BF245" i="15"/>
  <c r="BE245" i="15"/>
  <c r="J245" i="15"/>
  <c r="BK243" i="15"/>
  <c r="BK242" i="15" s="1"/>
  <c r="BI243" i="15"/>
  <c r="BH243" i="15"/>
  <c r="BG243" i="15"/>
  <c r="BF243" i="15"/>
  <c r="BE243" i="15"/>
  <c r="J243" i="15"/>
  <c r="BI240" i="15"/>
  <c r="BH240" i="15"/>
  <c r="BG240" i="15"/>
  <c r="BF240" i="15"/>
  <c r="BE240" i="15"/>
  <c r="H240" i="15"/>
  <c r="BK240" i="15" s="1"/>
  <c r="BI239" i="15"/>
  <c r="BH239" i="15"/>
  <c r="BG239" i="15"/>
  <c r="BF239" i="15"/>
  <c r="BE239" i="15"/>
  <c r="H239" i="15"/>
  <c r="BK239" i="15" s="1"/>
  <c r="BI238" i="15"/>
  <c r="BH238" i="15"/>
  <c r="BG238" i="15"/>
  <c r="BF238" i="15"/>
  <c r="BE238" i="15"/>
  <c r="BK238" i="15"/>
  <c r="BK236" i="15"/>
  <c r="BI236" i="15"/>
  <c r="BH236" i="15"/>
  <c r="BG236" i="15"/>
  <c r="BF236" i="15"/>
  <c r="BE236" i="15"/>
  <c r="J236" i="15"/>
  <c r="BK235" i="15"/>
  <c r="BI235" i="15"/>
  <c r="BH235" i="15"/>
  <c r="BG235" i="15"/>
  <c r="BF235" i="15"/>
  <c r="BE235" i="15"/>
  <c r="J235" i="15"/>
  <c r="BK234" i="15"/>
  <c r="BI234" i="15"/>
  <c r="BH234" i="15"/>
  <c r="BG234" i="15"/>
  <c r="BF234" i="15"/>
  <c r="BE234" i="15"/>
  <c r="J234" i="15"/>
  <c r="BI233" i="15"/>
  <c r="BH233" i="15"/>
  <c r="BG233" i="15"/>
  <c r="BF233" i="15"/>
  <c r="BE233" i="15"/>
  <c r="H233" i="15"/>
  <c r="J233" i="15" s="1"/>
  <c r="BK232" i="15"/>
  <c r="BI232" i="15"/>
  <c r="BH232" i="15"/>
  <c r="BG232" i="15"/>
  <c r="BF232" i="15"/>
  <c r="BE232" i="15"/>
  <c r="H232" i="15"/>
  <c r="J232" i="15" s="1"/>
  <c r="BK231" i="15"/>
  <c r="BI231" i="15"/>
  <c r="BH231" i="15"/>
  <c r="BG231" i="15"/>
  <c r="BF231" i="15"/>
  <c r="BE231" i="15"/>
  <c r="J231" i="15"/>
  <c r="BK230" i="15"/>
  <c r="BI230" i="15"/>
  <c r="BH230" i="15"/>
  <c r="BG230" i="15"/>
  <c r="BF230" i="15"/>
  <c r="BE230" i="15"/>
  <c r="J230" i="15"/>
  <c r="H230" i="15"/>
  <c r="BK229" i="15"/>
  <c r="BI229" i="15"/>
  <c r="BH229" i="15"/>
  <c r="BG229" i="15"/>
  <c r="BF229" i="15"/>
  <c r="BE229" i="15"/>
  <c r="J229" i="15"/>
  <c r="BI228" i="15"/>
  <c r="BH228" i="15"/>
  <c r="BG228" i="15"/>
  <c r="BF228" i="15"/>
  <c r="BE228" i="15"/>
  <c r="H228" i="15"/>
  <c r="J228" i="15" s="1"/>
  <c r="BI227" i="15"/>
  <c r="BH227" i="15"/>
  <c r="BG227" i="15"/>
  <c r="BF227" i="15"/>
  <c r="BE227" i="15"/>
  <c r="H227" i="15"/>
  <c r="J227" i="15" s="1"/>
  <c r="BI226" i="15"/>
  <c r="BH226" i="15"/>
  <c r="BG226" i="15"/>
  <c r="BF226" i="15"/>
  <c r="BE226" i="15"/>
  <c r="H226" i="15"/>
  <c r="J226" i="15" s="1"/>
  <c r="BK224" i="15"/>
  <c r="BI224" i="15"/>
  <c r="BH224" i="15"/>
  <c r="BG224" i="15"/>
  <c r="BF224" i="15"/>
  <c r="BE224" i="15"/>
  <c r="J224" i="15"/>
  <c r="BI223" i="15"/>
  <c r="BH223" i="15"/>
  <c r="BG223" i="15"/>
  <c r="BF223" i="15"/>
  <c r="BE223" i="15"/>
  <c r="J223" i="15"/>
  <c r="H223" i="15"/>
  <c r="BK223" i="15" s="1"/>
  <c r="BK222" i="15"/>
  <c r="BI222" i="15"/>
  <c r="BH222" i="15"/>
  <c r="BG222" i="15"/>
  <c r="BF222" i="15"/>
  <c r="BE222" i="15"/>
  <c r="J222" i="15"/>
  <c r="H222" i="15"/>
  <c r="BI220" i="15"/>
  <c r="BH220" i="15"/>
  <c r="BG220" i="15"/>
  <c r="BF220" i="15"/>
  <c r="BE220" i="15"/>
  <c r="H220" i="15"/>
  <c r="J220" i="15" s="1"/>
  <c r="BI219" i="15"/>
  <c r="BH219" i="15"/>
  <c r="BG219" i="15"/>
  <c r="BF219" i="15"/>
  <c r="BE219" i="15"/>
  <c r="H219" i="15"/>
  <c r="J219" i="15" s="1"/>
  <c r="BK218" i="15"/>
  <c r="BI218" i="15"/>
  <c r="BH218" i="15"/>
  <c r="BG218" i="15"/>
  <c r="BF218" i="15"/>
  <c r="BE218" i="15"/>
  <c r="H218" i="15"/>
  <c r="J218" i="15" s="1"/>
  <c r="BK217" i="15"/>
  <c r="BI217" i="15"/>
  <c r="BH217" i="15"/>
  <c r="BG217" i="15"/>
  <c r="BF217" i="15"/>
  <c r="BE217" i="15"/>
  <c r="H217" i="15"/>
  <c r="J217" i="15" s="1"/>
  <c r="BK216" i="15"/>
  <c r="BI216" i="15"/>
  <c r="BH216" i="15"/>
  <c r="BG216" i="15"/>
  <c r="BF216" i="15"/>
  <c r="BE216" i="15"/>
  <c r="J216" i="15"/>
  <c r="BK215" i="15"/>
  <c r="BI215" i="15"/>
  <c r="BH215" i="15"/>
  <c r="BG215" i="15"/>
  <c r="BF215" i="15"/>
  <c r="BE215" i="15"/>
  <c r="J215" i="15"/>
  <c r="BK214" i="15"/>
  <c r="BI214" i="15"/>
  <c r="BH214" i="15"/>
  <c r="BG214" i="15"/>
  <c r="BF214" i="15"/>
  <c r="BE214" i="15"/>
  <c r="J214" i="15"/>
  <c r="BK213" i="15"/>
  <c r="BI213" i="15"/>
  <c r="BH213" i="15"/>
  <c r="BG213" i="15"/>
  <c r="BF213" i="15"/>
  <c r="BE213" i="15"/>
  <c r="J213" i="15"/>
  <c r="BI212" i="15"/>
  <c r="BH212" i="15"/>
  <c r="BG212" i="15"/>
  <c r="BF212" i="15"/>
  <c r="BE212" i="15"/>
  <c r="H212" i="15"/>
  <c r="J212" i="15" s="1"/>
  <c r="BI211" i="15"/>
  <c r="BH211" i="15"/>
  <c r="BG211" i="15"/>
  <c r="BF211" i="15"/>
  <c r="BE211" i="15"/>
  <c r="H211" i="15"/>
  <c r="J211" i="15" s="1"/>
  <c r="BK210" i="15"/>
  <c r="BI210" i="15"/>
  <c r="BH210" i="15"/>
  <c r="BG210" i="15"/>
  <c r="BF210" i="15"/>
  <c r="BE210" i="15"/>
  <c r="H210" i="15"/>
  <c r="J210" i="15" s="1"/>
  <c r="BK209" i="15"/>
  <c r="BI209" i="15"/>
  <c r="BH209" i="15"/>
  <c r="BG209" i="15"/>
  <c r="BF209" i="15"/>
  <c r="BE209" i="15"/>
  <c r="H209" i="15"/>
  <c r="J209" i="15" s="1"/>
  <c r="BK208" i="15"/>
  <c r="BI208" i="15"/>
  <c r="BH208" i="15"/>
  <c r="BG208" i="15"/>
  <c r="BF208" i="15"/>
  <c r="BE208" i="15"/>
  <c r="H208" i="15"/>
  <c r="J208" i="15" s="1"/>
  <c r="BI207" i="15"/>
  <c r="BH207" i="15"/>
  <c r="BG207" i="15"/>
  <c r="BF207" i="15"/>
  <c r="BE207" i="15"/>
  <c r="H207" i="15"/>
  <c r="J207" i="15" s="1"/>
  <c r="BK206" i="15"/>
  <c r="BI206" i="15"/>
  <c r="BH206" i="15"/>
  <c r="BG206" i="15"/>
  <c r="BF206" i="15"/>
  <c r="BE206" i="15"/>
  <c r="J206" i="15"/>
  <c r="BK205" i="15"/>
  <c r="BI205" i="15"/>
  <c r="BH205" i="15"/>
  <c r="BG205" i="15"/>
  <c r="BF205" i="15"/>
  <c r="BE205" i="15"/>
  <c r="J205" i="15"/>
  <c r="BK204" i="15"/>
  <c r="BI204" i="15"/>
  <c r="BH204" i="15"/>
  <c r="BG204" i="15"/>
  <c r="BF204" i="15"/>
  <c r="BE204" i="15"/>
  <c r="J204" i="15"/>
  <c r="BK203" i="15"/>
  <c r="BI203" i="15"/>
  <c r="BH203" i="15"/>
  <c r="BG203" i="15"/>
  <c r="BF203" i="15"/>
  <c r="BE203" i="15"/>
  <c r="J203" i="15"/>
  <c r="BK202" i="15"/>
  <c r="BI202" i="15"/>
  <c r="BH202" i="15"/>
  <c r="BG202" i="15"/>
  <c r="BF202" i="15"/>
  <c r="BE202" i="15"/>
  <c r="J202" i="15"/>
  <c r="BK201" i="15"/>
  <c r="BI201" i="15"/>
  <c r="BH201" i="15"/>
  <c r="BG201" i="15"/>
  <c r="BF201" i="15"/>
  <c r="BE201" i="15"/>
  <c r="J201" i="15"/>
  <c r="BI200" i="15"/>
  <c r="BH200" i="15"/>
  <c r="BG200" i="15"/>
  <c r="BF200" i="15"/>
  <c r="BE200" i="15"/>
  <c r="J200" i="15"/>
  <c r="H200" i="15"/>
  <c r="BK200" i="15" s="1"/>
  <c r="BI199" i="15"/>
  <c r="BH199" i="15"/>
  <c r="BG199" i="15"/>
  <c r="BF199" i="15"/>
  <c r="BE199" i="15"/>
  <c r="J199" i="15"/>
  <c r="H199" i="15"/>
  <c r="BK199" i="15" s="1"/>
  <c r="BK198" i="15"/>
  <c r="BI198" i="15"/>
  <c r="BH198" i="15"/>
  <c r="BG198" i="15"/>
  <c r="BF198" i="15"/>
  <c r="BE198" i="15"/>
  <c r="J198" i="15"/>
  <c r="H198" i="15"/>
  <c r="BK197" i="15"/>
  <c r="BI197" i="15"/>
  <c r="BH197" i="15"/>
  <c r="BG197" i="15"/>
  <c r="BF197" i="15"/>
  <c r="BE197" i="15"/>
  <c r="J197" i="15"/>
  <c r="H197" i="15"/>
  <c r="BK196" i="15"/>
  <c r="BI196" i="15"/>
  <c r="BH196" i="15"/>
  <c r="BG196" i="15"/>
  <c r="BF196" i="15"/>
  <c r="BE196" i="15"/>
  <c r="J196" i="15"/>
  <c r="BK195" i="15"/>
  <c r="BI195" i="15"/>
  <c r="BH195" i="15"/>
  <c r="BG195" i="15"/>
  <c r="BF195" i="15"/>
  <c r="BE195" i="15"/>
  <c r="J195" i="15"/>
  <c r="BK194" i="15"/>
  <c r="BI194" i="15"/>
  <c r="BH194" i="15"/>
  <c r="BG194" i="15"/>
  <c r="BF194" i="15"/>
  <c r="BE194" i="15"/>
  <c r="H194" i="15"/>
  <c r="J194" i="15" s="1"/>
  <c r="BK193" i="15"/>
  <c r="BI193" i="15"/>
  <c r="BH193" i="15"/>
  <c r="BG193" i="15"/>
  <c r="BF193" i="15"/>
  <c r="BE193" i="15"/>
  <c r="H193" i="15"/>
  <c r="J193" i="15" s="1"/>
  <c r="BK192" i="15"/>
  <c r="BI192" i="15"/>
  <c r="BH192" i="15"/>
  <c r="BG192" i="15"/>
  <c r="BF192" i="15"/>
  <c r="BE192" i="15"/>
  <c r="J192" i="15"/>
  <c r="BK191" i="15"/>
  <c r="BI191" i="15"/>
  <c r="BH191" i="15"/>
  <c r="BG191" i="15"/>
  <c r="BF191" i="15"/>
  <c r="BE191" i="15"/>
  <c r="J191" i="15"/>
  <c r="BK190" i="15"/>
  <c r="BI190" i="15"/>
  <c r="BH190" i="15"/>
  <c r="BG190" i="15"/>
  <c r="BF190" i="15"/>
  <c r="BE190" i="15"/>
  <c r="J190" i="15"/>
  <c r="BK189" i="15"/>
  <c r="BI189" i="15"/>
  <c r="BH189" i="15"/>
  <c r="BG189" i="15"/>
  <c r="BF189" i="15"/>
  <c r="BE189" i="15"/>
  <c r="J189" i="15"/>
  <c r="BK188" i="15"/>
  <c r="BI188" i="15"/>
  <c r="BH188" i="15"/>
  <c r="BG188" i="15"/>
  <c r="BF188" i="15"/>
  <c r="BE188" i="15"/>
  <c r="J188" i="15"/>
  <c r="BK187" i="15"/>
  <c r="BI187" i="15"/>
  <c r="BH187" i="15"/>
  <c r="BG187" i="15"/>
  <c r="BF187" i="15"/>
  <c r="BE187" i="15"/>
  <c r="J187" i="15"/>
  <c r="BK186" i="15"/>
  <c r="BI186" i="15"/>
  <c r="BH186" i="15"/>
  <c r="BG186" i="15"/>
  <c r="BF186" i="15"/>
  <c r="BE186" i="15"/>
  <c r="J186" i="15"/>
  <c r="BK185" i="15"/>
  <c r="BI185" i="15"/>
  <c r="BH185" i="15"/>
  <c r="BG185" i="15"/>
  <c r="BF185" i="15"/>
  <c r="BE185" i="15"/>
  <c r="J185" i="15"/>
  <c r="BK184" i="15"/>
  <c r="BI184" i="15"/>
  <c r="BH184" i="15"/>
  <c r="BG184" i="15"/>
  <c r="BF184" i="15"/>
  <c r="BE184" i="15"/>
  <c r="J184" i="15"/>
  <c r="BK183" i="15"/>
  <c r="BI183" i="15"/>
  <c r="BH183" i="15"/>
  <c r="BG183" i="15"/>
  <c r="BF183" i="15"/>
  <c r="BE183" i="15"/>
  <c r="J183" i="15"/>
  <c r="BK182" i="15"/>
  <c r="BI182" i="15"/>
  <c r="BH182" i="15"/>
  <c r="BG182" i="15"/>
  <c r="BF182" i="15"/>
  <c r="BE182" i="15"/>
  <c r="J182" i="15"/>
  <c r="BK181" i="15"/>
  <c r="BI181" i="15"/>
  <c r="BH181" i="15"/>
  <c r="BG181" i="15"/>
  <c r="BF181" i="15"/>
  <c r="BE181" i="15"/>
  <c r="J181" i="15"/>
  <c r="BK180" i="15"/>
  <c r="BI180" i="15"/>
  <c r="BH180" i="15"/>
  <c r="BG180" i="15"/>
  <c r="BF180" i="15"/>
  <c r="BE180" i="15"/>
  <c r="J180" i="15"/>
  <c r="BK179" i="15"/>
  <c r="BI179" i="15"/>
  <c r="BH179" i="15"/>
  <c r="BG179" i="15"/>
  <c r="BF179" i="15"/>
  <c r="BE179" i="15"/>
  <c r="J179" i="15"/>
  <c r="BK178" i="15"/>
  <c r="BI178" i="15"/>
  <c r="BH178" i="15"/>
  <c r="BG178" i="15"/>
  <c r="BF178" i="15"/>
  <c r="BE178" i="15"/>
  <c r="J178" i="15"/>
  <c r="BK177" i="15"/>
  <c r="BI177" i="15"/>
  <c r="BH177" i="15"/>
  <c r="BG177" i="15"/>
  <c r="BF177" i="15"/>
  <c r="BE177" i="15"/>
  <c r="J177" i="15"/>
  <c r="BK176" i="15"/>
  <c r="BI176" i="15"/>
  <c r="BH176" i="15"/>
  <c r="BG176" i="15"/>
  <c r="BF176" i="15"/>
  <c r="BE176" i="15"/>
  <c r="J176" i="15"/>
  <c r="H176" i="15"/>
  <c r="BK175" i="15"/>
  <c r="BI175" i="15"/>
  <c r="BH175" i="15"/>
  <c r="BG175" i="15"/>
  <c r="BF175" i="15"/>
  <c r="BE175" i="15"/>
  <c r="J175" i="15"/>
  <c r="H175" i="15"/>
  <c r="BK174" i="15"/>
  <c r="BI174" i="15"/>
  <c r="BH174" i="15"/>
  <c r="BG174" i="15"/>
  <c r="BF174" i="15"/>
  <c r="BE174" i="15"/>
  <c r="J174" i="15"/>
  <c r="H174" i="15"/>
  <c r="BK173" i="15"/>
  <c r="BI173" i="15"/>
  <c r="BH173" i="15"/>
  <c r="BG173" i="15"/>
  <c r="BF173" i="15"/>
  <c r="BE173" i="15"/>
  <c r="J173" i="15"/>
  <c r="H173" i="15"/>
  <c r="BK172" i="15"/>
  <c r="BI172" i="15"/>
  <c r="BH172" i="15"/>
  <c r="BG172" i="15"/>
  <c r="BF172" i="15"/>
  <c r="BE172" i="15"/>
  <c r="J172" i="15"/>
  <c r="BK171" i="15"/>
  <c r="BI171" i="15"/>
  <c r="BH171" i="15"/>
  <c r="BG171" i="15"/>
  <c r="BF171" i="15"/>
  <c r="BE171" i="15"/>
  <c r="J171" i="15"/>
  <c r="BK170" i="15"/>
  <c r="BI170" i="15"/>
  <c r="BH170" i="15"/>
  <c r="BG170" i="15"/>
  <c r="BF170" i="15"/>
  <c r="BE170" i="15"/>
  <c r="J170" i="15"/>
  <c r="H170" i="15"/>
  <c r="BK169" i="15"/>
  <c r="BI169" i="15"/>
  <c r="BH169" i="15"/>
  <c r="BG169" i="15"/>
  <c r="BF169" i="15"/>
  <c r="BE169" i="15"/>
  <c r="J169" i="15"/>
  <c r="H169" i="15"/>
  <c r="BK168" i="15"/>
  <c r="BI168" i="15"/>
  <c r="BH168" i="15"/>
  <c r="BG168" i="15"/>
  <c r="BF168" i="15"/>
  <c r="BE168" i="15"/>
  <c r="J168" i="15"/>
  <c r="BK167" i="15"/>
  <c r="BI167" i="15"/>
  <c r="BH167" i="15"/>
  <c r="BG167" i="15"/>
  <c r="BF167" i="15"/>
  <c r="BE167" i="15"/>
  <c r="J167" i="15"/>
  <c r="BK166" i="15"/>
  <c r="BI166" i="15"/>
  <c r="BH166" i="15"/>
  <c r="BG166" i="15"/>
  <c r="BF166" i="15"/>
  <c r="BE166" i="15"/>
  <c r="J166" i="15"/>
  <c r="BK165" i="15"/>
  <c r="BI165" i="15"/>
  <c r="BH165" i="15"/>
  <c r="BG165" i="15"/>
  <c r="BF165" i="15"/>
  <c r="BE165" i="15"/>
  <c r="J165" i="15"/>
  <c r="BK164" i="15"/>
  <c r="BI164" i="15"/>
  <c r="BH164" i="15"/>
  <c r="BG164" i="15"/>
  <c r="BF164" i="15"/>
  <c r="BE164" i="15"/>
  <c r="J164" i="15"/>
  <c r="BI163" i="15"/>
  <c r="BH163" i="15"/>
  <c r="BG163" i="15"/>
  <c r="BF163" i="15"/>
  <c r="BE163" i="15"/>
  <c r="H163" i="15"/>
  <c r="J163" i="15" s="1"/>
  <c r="BI162" i="15"/>
  <c r="BH162" i="15"/>
  <c r="BG162" i="15"/>
  <c r="BF162" i="15"/>
  <c r="BE162" i="15"/>
  <c r="H162" i="15"/>
  <c r="J162" i="15" s="1"/>
  <c r="BK161" i="15"/>
  <c r="BI161" i="15"/>
  <c r="BH161" i="15"/>
  <c r="BG161" i="15"/>
  <c r="BF161" i="15"/>
  <c r="BE161" i="15"/>
  <c r="J161" i="15"/>
  <c r="BK160" i="15"/>
  <c r="BI160" i="15"/>
  <c r="BH160" i="15"/>
  <c r="BG160" i="15"/>
  <c r="BF160" i="15"/>
  <c r="BE160" i="15"/>
  <c r="J160" i="15"/>
  <c r="BK159" i="15"/>
  <c r="BI159" i="15"/>
  <c r="BH159" i="15"/>
  <c r="BG159" i="15"/>
  <c r="BF159" i="15"/>
  <c r="BE159" i="15"/>
  <c r="J159" i="15"/>
  <c r="BK158" i="15"/>
  <c r="BI158" i="15"/>
  <c r="BH158" i="15"/>
  <c r="BG158" i="15"/>
  <c r="BF158" i="15"/>
  <c r="BE158" i="15"/>
  <c r="J158" i="15"/>
  <c r="BI155" i="15"/>
  <c r="BH155" i="15"/>
  <c r="BG155" i="15"/>
  <c r="BF155" i="15"/>
  <c r="BE155" i="15"/>
  <c r="H155" i="15"/>
  <c r="J155" i="15" s="1"/>
  <c r="BK154" i="15"/>
  <c r="BI154" i="15"/>
  <c r="BH154" i="15"/>
  <c r="BG154" i="15"/>
  <c r="BF154" i="15"/>
  <c r="BE154" i="15"/>
  <c r="J154" i="15"/>
  <c r="BK153" i="15"/>
  <c r="BI153" i="15"/>
  <c r="BH153" i="15"/>
  <c r="BG153" i="15"/>
  <c r="BF153" i="15"/>
  <c r="BE153" i="15"/>
  <c r="J153" i="15"/>
  <c r="H153" i="15"/>
  <c r="BK151" i="15"/>
  <c r="BI151" i="15"/>
  <c r="BH151" i="15"/>
  <c r="BG151" i="15"/>
  <c r="BF151" i="15"/>
  <c r="BE151" i="15"/>
  <c r="J151" i="15"/>
  <c r="H151" i="15"/>
  <c r="BK150" i="15"/>
  <c r="BI150" i="15"/>
  <c r="BH150" i="15"/>
  <c r="BG150" i="15"/>
  <c r="BF150" i="15"/>
  <c r="BE150" i="15"/>
  <c r="J150" i="15"/>
  <c r="H150" i="15"/>
  <c r="BK148" i="15"/>
  <c r="BI148" i="15"/>
  <c r="BH148" i="15"/>
  <c r="BG148" i="15"/>
  <c r="BF148" i="15"/>
  <c r="BE148" i="15"/>
  <c r="J148" i="15"/>
  <c r="BK147" i="15"/>
  <c r="BI147" i="15"/>
  <c r="BH147" i="15"/>
  <c r="BG147" i="15"/>
  <c r="BF147" i="15"/>
  <c r="BE147" i="15"/>
  <c r="J147" i="15"/>
  <c r="BK146" i="15"/>
  <c r="BI146" i="15"/>
  <c r="BH146" i="15"/>
  <c r="BG146" i="15"/>
  <c r="BF146" i="15"/>
  <c r="BE146" i="15"/>
  <c r="J146" i="15"/>
  <c r="BI145" i="15"/>
  <c r="BH145" i="15"/>
  <c r="BG145" i="15"/>
  <c r="BF145" i="15"/>
  <c r="BE145" i="15"/>
  <c r="H145" i="15"/>
  <c r="J145" i="15" s="1"/>
  <c r="BI144" i="15"/>
  <c r="BH144" i="15"/>
  <c r="BG144" i="15"/>
  <c r="BF144" i="15"/>
  <c r="BE144" i="15"/>
  <c r="H144" i="15"/>
  <c r="J144" i="15" s="1"/>
  <c r="BI143" i="15"/>
  <c r="BH143" i="15"/>
  <c r="BG143" i="15"/>
  <c r="BF143" i="15"/>
  <c r="BE143" i="15"/>
  <c r="H143" i="15"/>
  <c r="J143" i="15" s="1"/>
  <c r="BI142" i="15"/>
  <c r="BH142" i="15"/>
  <c r="BG142" i="15"/>
  <c r="BF142" i="15"/>
  <c r="BE142" i="15"/>
  <c r="H142" i="15"/>
  <c r="J142" i="15" s="1"/>
  <c r="BK141" i="15"/>
  <c r="BI141" i="15"/>
  <c r="BH141" i="15"/>
  <c r="BG141" i="15"/>
  <c r="BF141" i="15"/>
  <c r="BE141" i="15"/>
  <c r="J141" i="15"/>
  <c r="BK140" i="15"/>
  <c r="BI140" i="15"/>
  <c r="BH140" i="15"/>
  <c r="BG140" i="15"/>
  <c r="BF140" i="15"/>
  <c r="BE140" i="15"/>
  <c r="J140" i="15"/>
  <c r="BI139" i="15"/>
  <c r="BH139" i="15"/>
  <c r="BG139" i="15"/>
  <c r="BF139" i="15"/>
  <c r="BE139" i="15"/>
  <c r="H139" i="15"/>
  <c r="BK139" i="15" s="1"/>
  <c r="BI137" i="15"/>
  <c r="BH137" i="15"/>
  <c r="BG137" i="15"/>
  <c r="BF137" i="15"/>
  <c r="BE137" i="15"/>
  <c r="J137" i="15"/>
  <c r="BI135" i="15"/>
  <c r="BH135" i="15"/>
  <c r="BG135" i="15"/>
  <c r="BF135" i="15"/>
  <c r="BE135" i="15"/>
  <c r="BK135" i="15"/>
  <c r="BK134" i="15"/>
  <c r="BI134" i="15"/>
  <c r="BH134" i="15"/>
  <c r="BG134" i="15"/>
  <c r="BF134" i="15"/>
  <c r="BE134" i="15"/>
  <c r="J134" i="15"/>
  <c r="BK133" i="15"/>
  <c r="BI133" i="15"/>
  <c r="BH133" i="15"/>
  <c r="BG133" i="15"/>
  <c r="BF133" i="15"/>
  <c r="BE133" i="15"/>
  <c r="J133" i="15"/>
  <c r="BI132" i="15"/>
  <c r="BH132" i="15"/>
  <c r="BG132" i="15"/>
  <c r="BF132" i="15"/>
  <c r="BE132" i="15"/>
  <c r="H132" i="15"/>
  <c r="J132" i="15" s="1"/>
  <c r="BI131" i="15"/>
  <c r="BH131" i="15"/>
  <c r="BG131" i="15"/>
  <c r="BF131" i="15"/>
  <c r="BE131" i="15"/>
  <c r="H131" i="15"/>
  <c r="J131" i="15" s="1"/>
  <c r="BI130" i="15"/>
  <c r="BH130" i="15"/>
  <c r="BG130" i="15"/>
  <c r="BF130" i="15"/>
  <c r="BE130" i="15"/>
  <c r="H130" i="15"/>
  <c r="J130" i="15" s="1"/>
  <c r="F121" i="15"/>
  <c r="E119" i="15"/>
  <c r="F87" i="15"/>
  <c r="E85" i="15"/>
  <c r="J35" i="15"/>
  <c r="J34" i="15"/>
  <c r="J33" i="15"/>
  <c r="J22" i="15"/>
  <c r="E22" i="15"/>
  <c r="J124" i="15" s="1"/>
  <c r="J21" i="15"/>
  <c r="J19" i="15"/>
  <c r="E19" i="15"/>
  <c r="J89" i="15" s="1"/>
  <c r="J18" i="15"/>
  <c r="J16" i="15"/>
  <c r="E16" i="15"/>
  <c r="F124" i="15" s="1"/>
  <c r="J15" i="15"/>
  <c r="J13" i="15"/>
  <c r="E13" i="15"/>
  <c r="F123" i="15" s="1"/>
  <c r="J12" i="15"/>
  <c r="J10" i="15"/>
  <c r="J121" i="15" s="1"/>
  <c r="BK212" i="15" l="1"/>
  <c r="BK220" i="15"/>
  <c r="BK211" i="15"/>
  <c r="BK219" i="15"/>
  <c r="J247" i="15"/>
  <c r="BK207" i="15"/>
  <c r="BK233" i="15"/>
  <c r="I16" i="16"/>
  <c r="BK237" i="15"/>
  <c r="J237" i="15" s="1"/>
  <c r="J105" i="15" s="1"/>
  <c r="BK221" i="15"/>
  <c r="J221" i="15" s="1"/>
  <c r="J103" i="15" s="1"/>
  <c r="BK149" i="15"/>
  <c r="J149" i="15" s="1"/>
  <c r="J99" i="15" s="1"/>
  <c r="F34" i="15"/>
  <c r="F32" i="15"/>
  <c r="F33" i="15"/>
  <c r="J32" i="15"/>
  <c r="F31" i="15"/>
  <c r="F35" i="15"/>
  <c r="J31" i="15"/>
  <c r="BK246" i="15"/>
  <c r="J246" i="15" s="1"/>
  <c r="J109" i="15" s="1"/>
  <c r="F89" i="15"/>
  <c r="J123" i="15"/>
  <c r="BK130" i="15"/>
  <c r="BK131" i="15"/>
  <c r="BK132" i="15"/>
  <c r="J135" i="15"/>
  <c r="BK137" i="15"/>
  <c r="BK136" i="15" s="1"/>
  <c r="J136" i="15" s="1"/>
  <c r="J97" i="15" s="1"/>
  <c r="J139" i="15"/>
  <c r="BK142" i="15"/>
  <c r="BK143" i="15"/>
  <c r="BK144" i="15"/>
  <c r="BK145" i="15"/>
  <c r="BK155" i="15"/>
  <c r="BK152" i="15" s="1"/>
  <c r="J152" i="15" s="1"/>
  <c r="J100" i="15" s="1"/>
  <c r="BK162" i="15"/>
  <c r="BK163" i="15"/>
  <c r="BK226" i="15"/>
  <c r="BK227" i="15"/>
  <c r="BK228" i="15"/>
  <c r="J242" i="15"/>
  <c r="J107" i="15" s="1"/>
  <c r="J87" i="15"/>
  <c r="J90" i="15"/>
  <c r="J238" i="15"/>
  <c r="J239" i="15"/>
  <c r="J240" i="15"/>
  <c r="F90" i="15"/>
  <c r="BK138" i="15" l="1"/>
  <c r="J138" i="15" s="1"/>
  <c r="J98" i="15" s="1"/>
  <c r="BK157" i="15"/>
  <c r="J157" i="15" s="1"/>
  <c r="J102" i="15" s="1"/>
  <c r="BK241" i="15"/>
  <c r="J241" i="15" s="1"/>
  <c r="J106" i="15" s="1"/>
  <c r="BK129" i="15"/>
  <c r="BK225" i="15"/>
  <c r="J225" i="15" s="1"/>
  <c r="J104" i="15" s="1"/>
  <c r="BK156" i="15" l="1"/>
  <c r="J156" i="15" s="1"/>
  <c r="J101" i="15" s="1"/>
  <c r="BK128" i="15"/>
  <c r="J129" i="15"/>
  <c r="J96" i="15" s="1"/>
  <c r="J128" i="15" l="1"/>
  <c r="J95" i="15" s="1"/>
  <c r="BK127" i="15"/>
  <c r="J127" i="15" s="1"/>
  <c r="J28" i="15" l="1"/>
  <c r="F213" i="17" s="1"/>
  <c r="G213" i="17" s="1"/>
  <c r="J94" i="15"/>
  <c r="M213" i="17" l="1"/>
  <c r="M212" i="17" s="1"/>
  <c r="G212" i="17"/>
  <c r="I59" i="16" s="1"/>
  <c r="J37" i="15"/>
  <c r="F66" i="14" l="1"/>
  <c r="F64" i="14"/>
  <c r="F62" i="14"/>
  <c r="F61" i="14"/>
  <c r="F60" i="14"/>
  <c r="F59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1" i="14"/>
  <c r="F39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8" i="14"/>
  <c r="F7" i="14"/>
  <c r="F6" i="14"/>
  <c r="C63" i="14" l="1"/>
  <c r="F63" i="14" s="1"/>
  <c r="C38" i="14"/>
  <c r="F38" i="14" s="1"/>
  <c r="C40" i="14" s="1"/>
  <c r="C67" i="14" l="1"/>
  <c r="F67" i="14" s="1"/>
  <c r="C65" i="14"/>
  <c r="F65" i="14" s="1"/>
  <c r="C42" i="14"/>
  <c r="F42" i="14" s="1"/>
  <c r="F40" i="14"/>
  <c r="F69" i="14" l="1"/>
  <c r="F215" i="17" l="1"/>
  <c r="G215" i="17" s="1"/>
  <c r="F96" i="13"/>
  <c r="H96" i="13" s="1"/>
  <c r="H95" i="13"/>
  <c r="H94" i="13"/>
  <c r="H93" i="13"/>
  <c r="H91" i="13"/>
  <c r="H90" i="13"/>
  <c r="F90" i="13"/>
  <c r="H89" i="13"/>
  <c r="H88" i="13"/>
  <c r="H86" i="13"/>
  <c r="H85" i="13"/>
  <c r="H83" i="13"/>
  <c r="H82" i="13"/>
  <c r="H80" i="13"/>
  <c r="H79" i="13"/>
  <c r="H77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7" i="13"/>
  <c r="H46" i="13"/>
  <c r="H45" i="13"/>
  <c r="H44" i="13"/>
  <c r="H40" i="13"/>
  <c r="H37" i="13"/>
  <c r="H35" i="13"/>
  <c r="H34" i="13"/>
  <c r="H32" i="13"/>
  <c r="H30" i="13"/>
  <c r="H29" i="13" s="1"/>
  <c r="H26" i="13"/>
  <c r="H25" i="13"/>
  <c r="H24" i="13"/>
  <c r="H23" i="13"/>
  <c r="H22" i="13"/>
  <c r="H20" i="13"/>
  <c r="H19" i="13"/>
  <c r="H18" i="13"/>
  <c r="H17" i="13"/>
  <c r="H16" i="13"/>
  <c r="H15" i="13"/>
  <c r="M215" i="17" l="1"/>
  <c r="M214" i="17" s="1"/>
  <c r="G214" i="17"/>
  <c r="H81" i="13"/>
  <c r="H63" i="13"/>
  <c r="H43" i="13"/>
  <c r="H31" i="13"/>
  <c r="H14" i="13"/>
  <c r="I60" i="16" l="1"/>
  <c r="H42" i="13"/>
  <c r="H13" i="13"/>
  <c r="I18" i="16" l="1"/>
  <c r="H97" i="13"/>
  <c r="F82" i="17" l="1"/>
  <c r="G82" i="17" s="1"/>
  <c r="M82" i="17" l="1"/>
  <c r="M74" i="17" s="1"/>
  <c r="G74" i="17"/>
  <c r="AD300" i="17"/>
  <c r="G39" i="16" s="1"/>
  <c r="I52" i="16" l="1"/>
  <c r="G300" i="17"/>
  <c r="H39" i="16"/>
  <c r="H40" i="16" s="1"/>
  <c r="G40" i="16"/>
  <c r="I39" i="16" l="1"/>
  <c r="I40" i="16" s="1"/>
  <c r="J39" i="16" s="1"/>
  <c r="J40" i="16" s="1"/>
  <c r="I17" i="16"/>
  <c r="I21" i="16" s="1"/>
  <c r="I63" i="16"/>
  <c r="G25" i="16"/>
  <c r="G26" i="16" s="1"/>
  <c r="G29" i="16" s="1"/>
  <c r="G28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<sst xmlns="http://schemas.openxmlformats.org/spreadsheetml/2006/main" count="2793" uniqueCount="1130">
  <si>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</si>
  <si>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</si>
  <si>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</si>
  <si>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</si>
  <si>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</si>
  <si>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</si>
  <si>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</si>
  <si>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</si>
  <si>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</si>
  <si>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</si>
  <si>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</si>
  <si>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</si>
  <si>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</si>
  <si>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</si>
  <si>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</si>
  <si>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</si>
  <si>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</si>
  <si>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</si>
  <si>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</si>
  <si>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</si>
  <si>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</si>
  <si>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</si>
  <si>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</si>
  <si>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</si>
  <si>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</si>
  <si>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</si>
  <si>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</si>
  <si>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</si>
  <si>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</si>
  <si>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</si>
  <si>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</si>
  <si>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</si>
  <si>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</si>
  <si>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</si>
  <si>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</si>
  <si>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</si>
  <si>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</si>
  <si>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</si>
  <si>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</si>
  <si>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</si>
  <si>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</si>
  <si>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</si>
  <si>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</si>
  <si>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areál letního kina st. 27 Sezimovo Ústí I.etapa</t>
  </si>
  <si>
    <t>Rozpočet:</t>
  </si>
  <si>
    <t>Misto</t>
  </si>
  <si>
    <t>Kolář</t>
  </si>
  <si>
    <t>1892 Stavební úpravy a přístavba rampy sociálního zařízení</t>
  </si>
  <si>
    <t>Městské středisko kultury a sportu</t>
  </si>
  <si>
    <t>náměstí Tomáše Bati 701</t>
  </si>
  <si>
    <t>Sezimovo Ústí</t>
  </si>
  <si>
    <t>39102</t>
  </si>
  <si>
    <t xml:space="preserve">71195424 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</si>
  <si>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</si>
  <si>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</si>
  <si>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</si>
  <si>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</si>
  <si>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</si>
  <si>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</si>
  <si>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</si>
  <si>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</si>
  <si>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</si>
  <si>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95</t>
  </si>
  <si>
    <t>Dokončovací kce na pozem.stav. 2E</t>
  </si>
  <si>
    <t>99</t>
  </si>
  <si>
    <t>Staveništní přesun hmot</t>
  </si>
  <si>
    <t>711</t>
  </si>
  <si>
    <t>Izolace proti vodě</t>
  </si>
  <si>
    <t>720</t>
  </si>
  <si>
    <t>Zdravotechnická instalace</t>
  </si>
  <si>
    <t>7631</t>
  </si>
  <si>
    <t>Konstrukce sádrokartonové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</si>
  <si>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</si>
  <si>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</si>
  <si>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</si>
  <si>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</si>
  <si>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</si>
  <si>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</si>
  <si>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</si>
  <si>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</si>
  <si>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</si>
  <si>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 xml:space="preserve">Elektromontáže </t>
  </si>
  <si>
    <t>M24</t>
  </si>
  <si>
    <t>Montáže vzduchotechnických zařízení</t>
  </si>
  <si>
    <t>D959</t>
  </si>
  <si>
    <t>Bourání a přesuny sutí vč poplatků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</si>
  <si>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</si>
  <si>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</si>
  <si>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</si>
  <si>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</si>
  <si>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</si>
  <si>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</si>
  <si>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</si>
  <si>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</si>
  <si>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</si>
  <si>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</si>
  <si>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</si>
  <si>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</si>
  <si>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</si>
  <si>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</si>
  <si>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</si>
  <si>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</si>
  <si>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</si>
  <si>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</si>
  <si>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</si>
  <si>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</si>
  <si>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</si>
  <si>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</si>
  <si>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</si>
  <si>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</si>
  <si>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</si>
  <si>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</si>
  <si>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</si>
  <si>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</si>
  <si>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</si>
  <si>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346244315R00</t>
  </si>
  <si>
    <t>Obezdívky van a WC nádržek z desek  tl. 150 mm</t>
  </si>
  <si>
    <t>m2</t>
  </si>
  <si>
    <t>POL1_0</t>
  </si>
  <si>
    <t>Začátek provozního součtu</t>
  </si>
  <si>
    <t>VV</t>
  </si>
  <si>
    <t xml:space="preserve">  WC ženy:4*0,9*1,2</t>
  </si>
  <si>
    <t xml:space="preserve">  WC muži:2*0,9*1,2</t>
  </si>
  <si>
    <t>Konec provozního součtu</t>
  </si>
  <si>
    <t>6,48</t>
  </si>
  <si>
    <t>342247123R00</t>
  </si>
  <si>
    <t>Příčky z cihel P10 na maltu vápenocementovou 5 MPa, tl. 115 mm I E</t>
  </si>
  <si>
    <t xml:space="preserve">  (1,35+0,75+1,35)*2,75-2*0,7*2</t>
  </si>
  <si>
    <t>6,7</t>
  </si>
  <si>
    <t>317167210R00</t>
  </si>
  <si>
    <t>Překlad vysoký nosný 238 x 70 x 1000 mm, (1 x, vysekání a začištění drážky pro uložení</t>
  </si>
  <si>
    <t>kus</t>
  </si>
  <si>
    <t>612421637R00</t>
  </si>
  <si>
    <t xml:space="preserve">Omítka vnitřní zdiva, MVC, štuková  I.etapa </t>
  </si>
  <si>
    <t>612100010RA0</t>
  </si>
  <si>
    <t>Hrubá výplň rýh ve stěnách</t>
  </si>
  <si>
    <t>POL2_0</t>
  </si>
  <si>
    <t>612421626R00</t>
  </si>
  <si>
    <t>Omítka vnitřní zdiva, MVC, hladká  I.etapa</t>
  </si>
  <si>
    <t>612142001</t>
  </si>
  <si>
    <t>Pletivo sklovláknité vnitřních stěn vtlačené do, tmele  I.etapa</t>
  </si>
  <si>
    <t xml:space="preserve">  0.01 předsíň 11,1:11,1*2,75-(0,9+0,6+2*0,8)*2+2*0,3*2</t>
  </si>
  <si>
    <t xml:space="preserve">  0.02 akubaterie 5,1:</t>
  </si>
  <si>
    <t xml:space="preserve">  0.03 umývárna ženy 8,9:8,9*2,75-(0,6+0,8)*2</t>
  </si>
  <si>
    <t xml:space="preserve">  0.04 toalety ženy 20,3:20,3*2,75-(0,6*6+0,8*2)*2+8*0,25*2</t>
  </si>
  <si>
    <t xml:space="preserve">  0.05 vzduchotechnika 9,5:</t>
  </si>
  <si>
    <t xml:space="preserve">  0.06 umývárna muži 12,6:12,6*2,75-0,8*2*2+2*0,25*2</t>
  </si>
  <si>
    <t xml:space="preserve">  0.07 toalety muži 17,5:17,5*2,75-(0,6*4+0,8)*2+4*0,25*2</t>
  </si>
  <si>
    <t>172,8</t>
  </si>
  <si>
    <t>612471411RT2</t>
  </si>
  <si>
    <t>Úprava vnitřních stěn aktivovaným štukem, s použitím suché maltové směsi I.etapa</t>
  </si>
  <si>
    <t xml:space="preserve">  celá plocha:172,800 </t>
  </si>
  <si>
    <t xml:space="preserve">  obklady:-149,500 </t>
  </si>
  <si>
    <t>23,3</t>
  </si>
  <si>
    <t>953171022R00</t>
  </si>
  <si>
    <t>Osazování poklopů litinových, ocelových do 100 kg, (KV1)</t>
  </si>
  <si>
    <t>286972175R</t>
  </si>
  <si>
    <t>Poklop PP  kruhový DN 600, nosnost do 600 kg (KV1), referenční výrobek Bocr</t>
  </si>
  <si>
    <t>POL3_0</t>
  </si>
  <si>
    <t>952901111R00</t>
  </si>
  <si>
    <t>Vyčištění budov o výšce podlaží do 4 m</t>
  </si>
  <si>
    <t>999281145R00</t>
  </si>
  <si>
    <t>Přesun hmot pro opravy a údržbu do v. 6 m, nošením</t>
  </si>
  <si>
    <t>t</t>
  </si>
  <si>
    <t>1,47+2,06+6,48</t>
  </si>
  <si>
    <t>R711192102A</t>
  </si>
  <si>
    <t>Izolace proti zemní vlhkosti  hydroizol. svislá,  1 vrstva na př. Saniflex  Schomburg  1E</t>
  </si>
  <si>
    <t xml:space="preserve">  0.01 předsíň 11,1:11,1*0,3-(0,9+0,6+2*0,8)*0,3+2*0,3*0,3</t>
  </si>
  <si>
    <t xml:space="preserve">  0.02 akubaterie 5,1: 0,00:</t>
  </si>
  <si>
    <t xml:space="preserve">  0.03 umývárna ženy 8,9::8,9*0,3-(0,6+0,8)*0,3</t>
  </si>
  <si>
    <t xml:space="preserve">  0.04 toalety ženy 20,3:20,3*0,3-(0,6*6+0,8*2)*0,38*0,25*0,3</t>
  </si>
  <si>
    <t xml:space="preserve">  0.05 vzduchotechnika 9,5: 0,00:</t>
  </si>
  <si>
    <t xml:space="preserve">  0.06 umývárna muži 12,6::12,6*0,3-0,8*2*0,3+2*0,25*0,3</t>
  </si>
  <si>
    <t xml:space="preserve">  0.07 toalety muži 17,5:17,5*0,3-(0,6*4+0,8)*0,3+4*0,25*0,3</t>
  </si>
  <si>
    <t>18,81</t>
  </si>
  <si>
    <t>R711191101A</t>
  </si>
  <si>
    <t xml:space="preserve">Izolace proti zemní vlhkosti hydroizoalční, stěrkou vodorovná 1x např Saniflex  Schomburg </t>
  </si>
  <si>
    <t>včetně dodávky stěrky např. Schomburg</t>
  </si>
  <si>
    <t>POP</t>
  </si>
  <si>
    <t xml:space="preserve">  0.01 předsíň 7,89:7,89</t>
  </si>
  <si>
    <t xml:space="preserve">  0.02 akubaterie 1,77:</t>
  </si>
  <si>
    <t xml:space="preserve">  0.03 umývárna ženy 4,51:4,51</t>
  </si>
  <si>
    <t xml:space="preserve">  0.04 toalety ženy 8,91:8,91</t>
  </si>
  <si>
    <t xml:space="preserve">  0.05 vzduchotechnika 3,3:3,3</t>
  </si>
  <si>
    <t xml:space="preserve">  0.06 umývárna muži 7,14:7,14</t>
  </si>
  <si>
    <t xml:space="preserve">  0.07 toalety muži 8,97:8,97</t>
  </si>
  <si>
    <t>40,72</t>
  </si>
  <si>
    <t>998711101R00</t>
  </si>
  <si>
    <t>Přesun hmot pro izolace proti vodě, výšky do 6 m</t>
  </si>
  <si>
    <t>721100012RAA</t>
  </si>
  <si>
    <t xml:space="preserve">Kanalizace vnitřní, pro PVC, D 125 mm, zemní práce, rýha 30 x 40 cm </t>
  </si>
  <si>
    <t>m</t>
  </si>
  <si>
    <t>Bez dodávky potrubí ale s ložem a obsypem</t>
  </si>
  <si>
    <t xml:space="preserve">  hlavní větve:5,3+6,7+3,3+5,9</t>
  </si>
  <si>
    <t xml:space="preserve">  přípojky:8</t>
  </si>
  <si>
    <t>29,5</t>
  </si>
  <si>
    <t>720000_1</t>
  </si>
  <si>
    <t>Zdravotní instalace včetně přípojky , přenos z listu 720_1</t>
  </si>
  <si>
    <t>kpl</t>
  </si>
  <si>
    <t>X00000084</t>
  </si>
  <si>
    <t>D+M Deska pod umyvadlo atyp barva bílá  (černá) , včetně podpěr a montáže  1550x550x70</t>
  </si>
  <si>
    <t>342264051RT3</t>
  </si>
  <si>
    <t>Podhled sádrokartonový na zavěšenou ocel. konstr., desky standard impreg. tl. 12,5 mm, bez izolace</t>
  </si>
  <si>
    <t xml:space="preserve">  0.03 umývárnaženy 4,51:4,51</t>
  </si>
  <si>
    <t xml:space="preserve">  0.04 toalety ženy 11,47:11,47</t>
  </si>
  <si>
    <t xml:space="preserve">  0.05 technická místnost 0,89:0,89</t>
  </si>
  <si>
    <t xml:space="preserve">  0.06 umývárna muži 7,14:7,314</t>
  </si>
  <si>
    <t>41,04</t>
  </si>
  <si>
    <t>D02</t>
  </si>
  <si>
    <t xml:space="preserve">D+M Vchodové dveře v hliníkovém rámu křídlo hliník, 900 x 2020, plné tříbodový zámek , samozavírač </t>
  </si>
  <si>
    <t>barva - šedá , kování klika-klika + FAB</t>
  </si>
  <si>
    <t>dále viz tabulky</t>
  </si>
  <si>
    <t>D03</t>
  </si>
  <si>
    <t>D+ M dveře jednokřídlé DT, povrch HPL barva černá, 800 x 2020</t>
  </si>
  <si>
    <t>vybavení podle tabulek dveří a oken</t>
  </si>
  <si>
    <t>obložková zárubeně CPL stejné barvy</t>
  </si>
  <si>
    <t>D04</t>
  </si>
  <si>
    <t>D+ M dveře jednokřídlé DT, povrch HPL barva černá, 600 x 2020</t>
  </si>
  <si>
    <t>kování WC</t>
  </si>
  <si>
    <t>D05</t>
  </si>
  <si>
    <t>D+ M dveře jednokřídlé DT, povrch HPL barva černá, 600 x 2020 vložkas FaB</t>
  </si>
  <si>
    <t>998766201R00</t>
  </si>
  <si>
    <t>Přesun hmot pro truhlářské konstr., výšky do 6 m, + ruční roznášení</t>
  </si>
  <si>
    <t>771575107R00</t>
  </si>
  <si>
    <t>Montáž podlah keram.,režné hladké, tmel, 20x20 cm</t>
  </si>
  <si>
    <t>59764231R</t>
  </si>
  <si>
    <t xml:space="preserve">Dlažba podle výběru investora , min R10 </t>
  </si>
  <si>
    <t>Referenční výrobek Dlažba Vogue System Interni IN Nero 20x20 R11</t>
  </si>
  <si>
    <t xml:space="preserve">  na balení:40,72*1,08/1,4</t>
  </si>
  <si>
    <t>32*1,4</t>
  </si>
  <si>
    <t xml:space="preserve">Dlažba podle výběru investora  , min R10 </t>
  </si>
  <si>
    <t xml:space="preserve">  na balení:3,6*1,08/1,4</t>
  </si>
  <si>
    <t>3*1,4</t>
  </si>
  <si>
    <t>781475114R00</t>
  </si>
  <si>
    <t>Obklad vnitřní stěn keramický, do tmele, 20x20 cm</t>
  </si>
  <si>
    <t xml:space="preserve">  0.01 předsíň 11,1:11,1*2-(0,9+0,6+2*0,8)*2+2*0,3*2</t>
  </si>
  <si>
    <t xml:space="preserve">  0.03 umývárna ženy 8,9:8,9*2-(0,6+0,8)*2</t>
  </si>
  <si>
    <t xml:space="preserve">  0.04 toalety ženy 20,3:25,85*2,-(0,6*5+0,8)*2+8*0,25*2+5*0,9*0,15</t>
  </si>
  <si>
    <t xml:space="preserve">  0.06 umývárna muži 12,6:12,6*2-0,8*2*2+2*0,25*2</t>
  </si>
  <si>
    <t xml:space="preserve">  0.07 toalety muži 17,5:17,5*2-(0,6*4+0,8)*2+4*0,25*2</t>
  </si>
  <si>
    <t xml:space="preserve">  1.06 wc invalidé 8,1:</t>
  </si>
  <si>
    <t>134,6</t>
  </si>
  <si>
    <t>781497111R00</t>
  </si>
  <si>
    <t xml:space="preserve">Lišta hliníková ukončovacích k obkladům </t>
  </si>
  <si>
    <t xml:space="preserve">  0.01 předsíň 11,1:11,1-(0,9+0,6+2*0,8)+2*0,3</t>
  </si>
  <si>
    <t xml:space="preserve">  0.03 umývárna ženy 8,9:8,9-(0,6+0,8)</t>
  </si>
  <si>
    <t xml:space="preserve">  0.04 toalety ženy 20,3:25,85-(0,6*5+0,8)+8*0,25+5*0,95</t>
  </si>
  <si>
    <t xml:space="preserve">  0.06 umývárna muži 12,6:12,6-0,8*2+2*0,25</t>
  </si>
  <si>
    <t xml:space="preserve">  0.07 toalety muži 17,5:17,5-(0,6*4+0,8)+4*0,25</t>
  </si>
  <si>
    <t>71,7</t>
  </si>
  <si>
    <t>597813604R</t>
  </si>
  <si>
    <t>Obkládačka  200 x 200 mm vzorovaná, podle výběru investora</t>
  </si>
  <si>
    <t>referenční výrobek  HIDRA PRISMA WHITE</t>
  </si>
  <si>
    <t xml:space="preserve">  Na balerní po 1,04 m2:</t>
  </si>
  <si>
    <t xml:space="preserve">  0.01 předsíň 7,89:2,9*2*1,08/1,04</t>
  </si>
  <si>
    <t xml:space="preserve">  0.03 umývárnaženy 4,51:1,6*2*1,08/1,04</t>
  </si>
  <si>
    <t xml:space="preserve">  0.04 toalety ženy 11,47:(4*0,9*2+4*0,9*0,15)*1,08/1,04</t>
  </si>
  <si>
    <t xml:space="preserve">  0.05 technická místnost 0,89:</t>
  </si>
  <si>
    <t xml:space="preserve">  0.06 umývárna muži 7,14:4,6*2*1,08/1,04</t>
  </si>
  <si>
    <t xml:space="preserve">  0.07 toalety muži 8,97:(2*0,9+2,9)*2*1,08/1,04</t>
  </si>
  <si>
    <t xml:space="preserve">  </t>
  </si>
  <si>
    <t>37*1,04</t>
  </si>
  <si>
    <t>597813605R</t>
  </si>
  <si>
    <t>Obkládačka  200 x 200 mm bílá podle výberu, investora</t>
  </si>
  <si>
    <t>referenční výrobek vogue-system-interni-ghiaccio-20x20</t>
  </si>
  <si>
    <t xml:space="preserve">  0.01 předsíň 7,89:2,9*2*-1</t>
  </si>
  <si>
    <t xml:space="preserve">  0.03 umývárnaženy 4,51:1,6*2*-1</t>
  </si>
  <si>
    <t xml:space="preserve">  0.04 toalety ženy 11,47:(4*0,9*2+4*0,9*0,15)*-1</t>
  </si>
  <si>
    <t xml:space="preserve">  0.06 umývárna muži 7,14:2,6*2*-1</t>
  </si>
  <si>
    <t xml:space="preserve">  0.07 toalety muži 8,97:((2*0,9+2,9)*2+2*0,9*0,15)*-1</t>
  </si>
  <si>
    <t xml:space="preserve">  Mezisoučet</t>
  </si>
  <si>
    <t xml:space="preserve">  na balení 1,4 m:</t>
  </si>
  <si>
    <t xml:space="preserve">  so vzorovaných:-31,6*1,08/1,4</t>
  </si>
  <si>
    <t xml:space="preserve">  0.01 předsíň 11,1:(11,1*2-(0,9+0,6+2*0,8)*2+2*0,3*2)*1,08/1,4</t>
  </si>
  <si>
    <t xml:space="preserve">  0.03 umývárna ženy 8,9:(8,9*2-(0,6+0,8)*2)*1,08/1,4</t>
  </si>
  <si>
    <t xml:space="preserve">  0.04 toalety ženy 20,3:(25,85*2,-(0,6*5+0,8)*2+8*0,25*2)*1,08/1,4</t>
  </si>
  <si>
    <t xml:space="preserve">  0.06 umývárna muži 12,6:(12,6*2-0,8*2*2+2*0,25*2)*1,08/1,4</t>
  </si>
  <si>
    <t xml:space="preserve">  0.07 toalety muži 17,5:(17,5*2-(0,6*4+0,8)*2+4*0,25*2)*1,08/1,4</t>
  </si>
  <si>
    <t>79*1,4</t>
  </si>
  <si>
    <t>784450010RAB</t>
  </si>
  <si>
    <t>Malba z malíř. směsí jednobarevná s bílým stropem, dvojnásobná  včetně sádrkartonu</t>
  </si>
  <si>
    <t xml:space="preserve">  sádrokraton:41,04</t>
  </si>
  <si>
    <t xml:space="preserve">  stěny:23,3</t>
  </si>
  <si>
    <t>64,5</t>
  </si>
  <si>
    <t>M21_1</t>
  </si>
  <si>
    <t>Elektroinstalace   I.etapa - přenos z listu M21_1</t>
  </si>
  <si>
    <t>kč</t>
  </si>
  <si>
    <t>M24_1</t>
  </si>
  <si>
    <t>Větrání přenos z listu M24</t>
  </si>
  <si>
    <t>965081713RT2</t>
  </si>
  <si>
    <t>Bourání dlažeb keramických tl.10 mm, nad 1 m2, sbíječka, dlaždice keramické</t>
  </si>
  <si>
    <t xml:space="preserve">  0.02 akubaterie 1,77:1,77</t>
  </si>
  <si>
    <t>42,49</t>
  </si>
  <si>
    <t>978059531R00</t>
  </si>
  <si>
    <t>Odsekání vnitřních obkladů stěn nad 2 m2</t>
  </si>
  <si>
    <t xml:space="preserve">  0.01 předsíň 11,1:11,1*2,75-4*0,8*2</t>
  </si>
  <si>
    <t xml:space="preserve">  0.02 akubaterie 5,1:0</t>
  </si>
  <si>
    <t xml:space="preserve">  0.03 umývárna ženy 8,9:8,9*2,75-2*0,8*2</t>
  </si>
  <si>
    <t xml:space="preserve">  0.04 toalety ženy 20,3:20,3*2,75-(6*0,6+2*0,8)*2</t>
  </si>
  <si>
    <t xml:space="preserve">  0.05 vzduchotechnika 9,5:0</t>
  </si>
  <si>
    <t xml:space="preserve">  0.06 umývárna muži 12,6:12,6*2,75-0,8*2*2</t>
  </si>
  <si>
    <t xml:space="preserve">  0.07 toalety muži 17,5:17,5*2,75-(4*0,6+0,8)*2</t>
  </si>
  <si>
    <t xml:space="preserve">  1.06 sklad 7,54:</t>
  </si>
  <si>
    <t>164</t>
  </si>
  <si>
    <t>978013191R00</t>
  </si>
  <si>
    <t>Otlučení omítek vnitřních stěn v rozsahu do 100 %</t>
  </si>
  <si>
    <t xml:space="preserve">  0.05 vzduchotechnika 3,3:1,3*2,7</t>
  </si>
  <si>
    <t xml:space="preserve">  1.06 sklad 3,6:1,3*2,7</t>
  </si>
  <si>
    <t>7,02</t>
  </si>
  <si>
    <t>721110806R00</t>
  </si>
  <si>
    <t>Demontáž potrubí z kameninových trub do DN 200 mm, odhad , pouze potrubí v trase nového</t>
  </si>
  <si>
    <t>968072455R00</t>
  </si>
  <si>
    <t>Vybourání kovových dveřních zárubní pl. do 2 m2, 1E</t>
  </si>
  <si>
    <t xml:space="preserve">  0.01 předsíň:(0,8+0,6)*2</t>
  </si>
  <si>
    <t xml:space="preserve">  0.02 akubaterie:</t>
  </si>
  <si>
    <t xml:space="preserve">  0.03 umývárna ženy:0,8*2</t>
  </si>
  <si>
    <t xml:space="preserve">  0.04 toalety ženy:(0,8+3*0,6)*2</t>
  </si>
  <si>
    <t xml:space="preserve">  0.05 vzduchotechnika:0,8*2</t>
  </si>
  <si>
    <t xml:space="preserve">  0.06 umývárna muži:0,8*2</t>
  </si>
  <si>
    <t xml:space="preserve">  0.07 toalety muži:(0,8+2*0,6)*2</t>
  </si>
  <si>
    <t xml:space="preserve">  1.05 promítárna:0</t>
  </si>
  <si>
    <t>16,8</t>
  </si>
  <si>
    <t>725110811R00</t>
  </si>
  <si>
    <t>Demontáž klozetů splachovacích</t>
  </si>
  <si>
    <t>soubor</t>
  </si>
  <si>
    <t xml:space="preserve">  0.01 předsíň:</t>
  </si>
  <si>
    <t xml:space="preserve">  0.03 umývárna ženy:</t>
  </si>
  <si>
    <t xml:space="preserve">  0.04 toalety ženy:3</t>
  </si>
  <si>
    <t xml:space="preserve">  0.05 vzduchotechnika:</t>
  </si>
  <si>
    <t xml:space="preserve">  0.06 umývárna muži:</t>
  </si>
  <si>
    <t xml:space="preserve">  0.07 toalety muži:2</t>
  </si>
  <si>
    <t>5</t>
  </si>
  <si>
    <t>725130814R00</t>
  </si>
  <si>
    <t>Demontáž přívodu k pisoárům  + 4 stání</t>
  </si>
  <si>
    <t>978013141R00</t>
  </si>
  <si>
    <t>Otlučení omítek vnitřních stěn v rozsahu do 30 %</t>
  </si>
  <si>
    <t>(předběžně, kolik bude uvolněno nebo nestabilní nerní známo jak byly obklady lepeny - do  tenkostěnného lepidla - na maltu)</t>
  </si>
  <si>
    <t xml:space="preserve">  164*0,3</t>
  </si>
  <si>
    <t>50</t>
  </si>
  <si>
    <t>965042241RT4</t>
  </si>
  <si>
    <t xml:space="preserve">Bourání mazanin betonových pneumat. kladivo, , do 15 cm </t>
  </si>
  <si>
    <t>m3</t>
  </si>
  <si>
    <t>pro kanalizaci</t>
  </si>
  <si>
    <t>30*0,6*0,15</t>
  </si>
  <si>
    <t>970241150R00</t>
  </si>
  <si>
    <t>Řezání prostého betonu hl. řezu 150 mm, podlahy pro výměnu kanaliziace</t>
  </si>
  <si>
    <t>30*2</t>
  </si>
  <si>
    <t>725210821R00</t>
  </si>
  <si>
    <t>Demontáž umyvadel vč výtokových armatur</t>
  </si>
  <si>
    <t>976085211R00</t>
  </si>
  <si>
    <t>Vybourání kanal.rámů a poklopů plochy do 0,3 m2, 1E</t>
  </si>
  <si>
    <t>974100020RA0</t>
  </si>
  <si>
    <t>Vysekání rýh ve zdivu z cihel, 10 x 10 cm, (pro ZTI voda+připojovací HT</t>
  </si>
  <si>
    <t>962031113R00</t>
  </si>
  <si>
    <t>Bourání příček z cihel pálených plných tl. 65 mm</t>
  </si>
  <si>
    <t>R99701002</t>
  </si>
  <si>
    <t xml:space="preserve">cihly, malta,tašky,beton  Rumpold, Kód odpadu 17 09 04 – směsné stavební materiály </t>
  </si>
  <si>
    <t>T</t>
  </si>
  <si>
    <t>979100014RAB</t>
  </si>
  <si>
    <t>Odvoz suti a vyb.hmot do 15 km, vnitrost. 25 m, svislá doprava z 2.NP ručním nošením</t>
  </si>
  <si>
    <t>005121010R</t>
  </si>
  <si>
    <t>zařízení staveniště vybudování, údržba , likvídace, (včetně WC, skládek atp)</t>
  </si>
  <si>
    <t>Soubor</t>
  </si>
  <si>
    <t xml:space="preserve">  3,5%:0,035*1527131</t>
  </si>
  <si>
    <t>53500</t>
  </si>
  <si>
    <t/>
  </si>
  <si>
    <t>SUM</t>
  </si>
  <si>
    <t>END</t>
  </si>
  <si>
    <t>ZADÁNÍ S VÝKAZEM VÝMĚR</t>
  </si>
  <si>
    <t>Stavba:   Letní kino Sezimovo Ústí_Stavební úpravy WC-ZDRAVOTNĚ TECHNICKÉ INSTALACE</t>
  </si>
  <si>
    <t xml:space="preserve">Objekt:   </t>
  </si>
  <si>
    <t xml:space="preserve">Objednatel:   </t>
  </si>
  <si>
    <t xml:space="preserve">Zhotovitel:   </t>
  </si>
  <si>
    <t xml:space="preserve">Zpracoval:   </t>
  </si>
  <si>
    <t xml:space="preserve">Místo:   </t>
  </si>
  <si>
    <t>Datum:   25. 11. 2024</t>
  </si>
  <si>
    <t>Č.</t>
  </si>
  <si>
    <t>KCN</t>
  </si>
  <si>
    <t>Kód položky</t>
  </si>
  <si>
    <t>Popis</t>
  </si>
  <si>
    <t>Množství celkem</t>
  </si>
  <si>
    <t>Jednotková cena zadání</t>
  </si>
  <si>
    <t>Celková cena zadání</t>
  </si>
  <si>
    <t>1</t>
  </si>
  <si>
    <t>2</t>
  </si>
  <si>
    <t>4</t>
  </si>
  <si>
    <t>6</t>
  </si>
  <si>
    <t>7</t>
  </si>
  <si>
    <t>8</t>
  </si>
  <si>
    <t xml:space="preserve">Práce a dodávky HSV   </t>
  </si>
  <si>
    <t xml:space="preserve">Zemní práce   </t>
  </si>
  <si>
    <t>001</t>
  </si>
  <si>
    <t>115101201</t>
  </si>
  <si>
    <t xml:space="preserve">Čerpání vody na dopravní výšku do 10 m průměrný přítok do 500 l/min   </t>
  </si>
  <si>
    <t>hod</t>
  </si>
  <si>
    <t>115101301</t>
  </si>
  <si>
    <t xml:space="preserve">Pohotovost čerpací soupravy pro dopravní výšku do 10 m přítok do 500 l/min   </t>
  </si>
  <si>
    <t>den</t>
  </si>
  <si>
    <t>119001421</t>
  </si>
  <si>
    <t xml:space="preserve">Dočasné zajištění kabelů a kabelových tratí ze 3 volně ložených kabelů   </t>
  </si>
  <si>
    <t>132254202</t>
  </si>
  <si>
    <t xml:space="preserve">Hloubení zapažených rýh š do 2000 mm v hornině třídy těžitelnosti I skupiny 3 objem do 50 m3   </t>
  </si>
  <si>
    <t>139001101</t>
  </si>
  <si>
    <t xml:space="preserve">Příplatek za ztížení vykopávky v blízkosti podzemního vedení   </t>
  </si>
  <si>
    <t>162351103</t>
  </si>
  <si>
    <t xml:space="preserve">Vodorovné přemístění přes 50 do 500 m výkopku/sypaniny z horniny třídy těžitelnosti I skupiny 1 až 3   </t>
  </si>
  <si>
    <t xml:space="preserve">Přemístění na meziskládku uvnitř areálu Hilton. Případný odvodz na řízenou skládku viz stavební částu   </t>
  </si>
  <si>
    <t>167151101</t>
  </si>
  <si>
    <t xml:space="preserve">Nakládání výkopku z hornin třídy těžitelnosti I skupiny 1 až 3 do 100 m3   </t>
  </si>
  <si>
    <t>171251201</t>
  </si>
  <si>
    <t xml:space="preserve">Uložení sypaniny na skládky nebo meziskládky   </t>
  </si>
  <si>
    <t>174151101</t>
  </si>
  <si>
    <t xml:space="preserve">Zásyp jam, šachet rýh nebo kolem objektů sypaninou se zhutněním   </t>
  </si>
  <si>
    <t>175151101</t>
  </si>
  <si>
    <t xml:space="preserve">Obsypání potrubí strojně sypaninou bez prohození, uloženou do 3 m   </t>
  </si>
  <si>
    <t>583</t>
  </si>
  <si>
    <t>58337310</t>
  </si>
  <si>
    <t xml:space="preserve">štěrkopísek frakce 0/4   </t>
  </si>
  <si>
    <t xml:space="preserve">6,7 m3 a' 1,6 t = 10,8 t   </t>
  </si>
  <si>
    <t xml:space="preserve">5,4 * 2   </t>
  </si>
  <si>
    <t xml:space="preserve">Vodorovné konstrukce   </t>
  </si>
  <si>
    <t>271</t>
  </si>
  <si>
    <t>451572111</t>
  </si>
  <si>
    <t xml:space="preserve">Lože pod potrubí otevřený výkop z kameniva drobného těženého   </t>
  </si>
  <si>
    <t xml:space="preserve">Trubní vedení   </t>
  </si>
  <si>
    <t>837314111</t>
  </si>
  <si>
    <t xml:space="preserve">Montáž kameninových útesů s hrdlem DN 150   </t>
  </si>
  <si>
    <t xml:space="preserve">Propojení nového dešťového svodu D1 se stávající přípojkou   </t>
  </si>
  <si>
    <t>OSM</t>
  </si>
  <si>
    <t>OSM.777590</t>
  </si>
  <si>
    <t xml:space="preserve">PPKGUSM přechodka PP/kam. DN160 SN16   </t>
  </si>
  <si>
    <t>871161141</t>
  </si>
  <si>
    <t xml:space="preserve">Montáž potrubí z PE100 SDR 11 otevřený výkop svařovaných na tupo D 32 x 3,0 mm   </t>
  </si>
  <si>
    <t xml:space="preserve">Venkovní přípojka vodovodu   </t>
  </si>
  <si>
    <t>286</t>
  </si>
  <si>
    <t>28613170</t>
  </si>
  <si>
    <t xml:space="preserve">trubka vodovodní PE100 SDR11 se signalizační vrstvou 32x3,0mm   </t>
  </si>
  <si>
    <t xml:space="preserve">Ztratné 5%   </t>
  </si>
  <si>
    <t xml:space="preserve">17,7339901477833 * 1,015   </t>
  </si>
  <si>
    <t>871315231</t>
  </si>
  <si>
    <t xml:space="preserve">Kanalizační potrubí z tvrdého PVC jednovrstvé tuhost třídy SN10 DN 160   </t>
  </si>
  <si>
    <t xml:space="preserve">Venkovní přípojka D1 - 11m - ztratné 5%   </t>
  </si>
  <si>
    <t xml:space="preserve">Práce a dodávky PSV   </t>
  </si>
  <si>
    <t>721</t>
  </si>
  <si>
    <t xml:space="preserve">Zdravotechnika - vnitřní kanalizace   </t>
  </si>
  <si>
    <t>721173401</t>
  </si>
  <si>
    <t xml:space="preserve">Potrubí kanalizační z PVC SN 4 svodné DN 110   </t>
  </si>
  <si>
    <t>721173402</t>
  </si>
  <si>
    <t xml:space="preserve">Potrubí kanalizační z PVC SN 4 svodné DN 125   </t>
  </si>
  <si>
    <t>721173403</t>
  </si>
  <si>
    <t xml:space="preserve">Potrubí kanalizační z PVC SN 4 svodné DN 160   </t>
  </si>
  <si>
    <t>721174025</t>
  </si>
  <si>
    <t xml:space="preserve">Potrubí kanalizační z PP odpadní DN 110   </t>
  </si>
  <si>
    <t xml:space="preserve">Stoupačka: 1x vyvedena nad střechu, 1x pouze 1.PP (1.NP ponecháno)   </t>
  </si>
  <si>
    <t>721174042</t>
  </si>
  <si>
    <t xml:space="preserve">Potrubí kanalizační z PP připojovací DN 40   </t>
  </si>
  <si>
    <t>721174043</t>
  </si>
  <si>
    <t xml:space="preserve">Potrubí kanalizační z PP připojovací DN 50   </t>
  </si>
  <si>
    <t>721174045.OSM</t>
  </si>
  <si>
    <t xml:space="preserve">Potrubí kanalizační připojovací DN 110   </t>
  </si>
  <si>
    <t>721175158</t>
  </si>
  <si>
    <t xml:space="preserve">Odvod kondenzátů z VZT, kotlů, kouřovodů potrubím vodovodním PPR 25x3,5 nebo 32x4,4 (DN 20-25)   </t>
  </si>
  <si>
    <t>721194104</t>
  </si>
  <si>
    <t xml:space="preserve">Vyvedení a upevnění odpadních výpustek DN 40   </t>
  </si>
  <si>
    <t>721194105</t>
  </si>
  <si>
    <t xml:space="preserve">Vyvedení a upevnění odpadních výpustek DN 50   </t>
  </si>
  <si>
    <t>721194109</t>
  </si>
  <si>
    <t xml:space="preserve">Vyvedení a upevnění odpadních výpustek DN 110   </t>
  </si>
  <si>
    <t>721211401.HLE</t>
  </si>
  <si>
    <t xml:space="preserve">Vpusť podlahová HL 510N s vodorovným odtokem DN 40/50   </t>
  </si>
  <si>
    <t>721211502</t>
  </si>
  <si>
    <t xml:space="preserve">Vpusť sklepní s vodorovným odtokem DN 110 mřížka litina 170x240   </t>
  </si>
  <si>
    <t>721226523</t>
  </si>
  <si>
    <t xml:space="preserve">Kalich pro úkapy HL 21 se zápach. uzávěrkou a odpadem DN 32   </t>
  </si>
  <si>
    <t>721242115</t>
  </si>
  <si>
    <t xml:space="preserve">Lapač střešních splavenin z PP s kulovým kloubem na odtoku DN 110   </t>
  </si>
  <si>
    <t>721273153</t>
  </si>
  <si>
    <t xml:space="preserve">Hlavice ventilační polypropylen PP DN 110   </t>
  </si>
  <si>
    <t>721290111</t>
  </si>
  <si>
    <t xml:space="preserve">Zkouška těsnosti potrubí kanalizace vodou DN do 125   </t>
  </si>
  <si>
    <t>998721101</t>
  </si>
  <si>
    <t xml:space="preserve">Přesun hmot tonážní pro vnitřní kanalizace v objektech v do 6 m   </t>
  </si>
  <si>
    <t>722</t>
  </si>
  <si>
    <t xml:space="preserve">Zdravotechnika - vnitřní vodovod   </t>
  </si>
  <si>
    <t>722174002</t>
  </si>
  <si>
    <t xml:space="preserve">Potrubí vodovodní plastové PPR svar polyfúze PN 16 D 20x2,8 mm (DN 15)   </t>
  </si>
  <si>
    <t>722174003</t>
  </si>
  <si>
    <t xml:space="preserve">Potrubí vodovodní plastové PPR svar polyfúze PN 16 D 25x3,5 mm (DN 20)   </t>
  </si>
  <si>
    <t>722174004</t>
  </si>
  <si>
    <t xml:space="preserve">Potrubí vodovodní plastové PPR svar polyfúze PN 16 D 32x4,4 mm (DN 25)   </t>
  </si>
  <si>
    <t>722181211</t>
  </si>
  <si>
    <t xml:space="preserve">Ochrana vodovodního potrubí přilepenými termoizolačními trubicemi z PE tl do 6 mm DN do 22 mm   </t>
  </si>
  <si>
    <t>722181212</t>
  </si>
  <si>
    <t xml:space="preserve">Ochrana vodovodního potrubí přilepenými termoizolačními trubicemi z PE tl do 6 mm DN přes 22 do 32 mm   </t>
  </si>
  <si>
    <t>722181241</t>
  </si>
  <si>
    <t xml:space="preserve">Ochrana vodovodního potrubí přilepenými termoizolačními trubicemi z PE tl přes 13 do 20 mm DN do 22 mm   </t>
  </si>
  <si>
    <t>722190401</t>
  </si>
  <si>
    <t xml:space="preserve">Vyvedení a upevnění výpustku DN do 25   </t>
  </si>
  <si>
    <t>722221134</t>
  </si>
  <si>
    <t xml:space="preserve">Ventil výtokový na hadici G 1/2" s jedním závitem   </t>
  </si>
  <si>
    <t>722224115</t>
  </si>
  <si>
    <t xml:space="preserve">Kohout plnicí nebo vypouštěcí G 1/2" PN 10 s jedním závitem   </t>
  </si>
  <si>
    <t>722232062</t>
  </si>
  <si>
    <t xml:space="preserve">Kohout kulový přímý G 3/4" PN 42 do 185°C vnitřní závit s vypouštěním   </t>
  </si>
  <si>
    <t>722232063</t>
  </si>
  <si>
    <t xml:space="preserve">Kohout kulový přímý G 1" PN 42 do 185°C vnitřní závit s vypouštěním   </t>
  </si>
  <si>
    <t>722262301</t>
  </si>
  <si>
    <t xml:space="preserve">Vodoměr závitový vícevtokový mokroběžný do 40°C G 1"x 105 mm Qn 2,5 m3/h vertikální   </t>
  </si>
  <si>
    <t xml:space="preserve">Vodoměr podružný, bude-li vyžadován   </t>
  </si>
  <si>
    <t>722290226</t>
  </si>
  <si>
    <t xml:space="preserve">Zkouška těsnosti vodovodního potrubí závitového DN do 50   </t>
  </si>
  <si>
    <t xml:space="preserve">Včetně přípojky LDPE   </t>
  </si>
  <si>
    <t>722290234</t>
  </si>
  <si>
    <t xml:space="preserve">Proplach a dezinfekce vodovodního potrubí DN do 80   </t>
  </si>
  <si>
    <t>998722101</t>
  </si>
  <si>
    <t xml:space="preserve">Přesun hmot tonážní pro vnitřní vodovod v objektech v do 6 m   </t>
  </si>
  <si>
    <t>725</t>
  </si>
  <si>
    <t xml:space="preserve">Zdravotechnika - zařizovací předměty   </t>
  </si>
  <si>
    <t>725112173</t>
  </si>
  <si>
    <t xml:space="preserve">Kombi klozeti s hlubokým splachováním zvýšený 500 mm, odpad svislý   </t>
  </si>
  <si>
    <t xml:space="preserve">Pro tělesně postižené   </t>
  </si>
  <si>
    <t>725121521</t>
  </si>
  <si>
    <t xml:space="preserve">Pisoárový záchodek automatický s infračerveným senzorem   </t>
  </si>
  <si>
    <t>725211622</t>
  </si>
  <si>
    <t>Umyvadlo keramické bílé z zápustné do desky standart Cubito 550x410</t>
  </si>
  <si>
    <t xml:space="preserve">Po dohodě s investorem případně 2x dvojimyvadlo vestavěné   </t>
  </si>
  <si>
    <t>725211681</t>
  </si>
  <si>
    <t xml:space="preserve">Umyvadlo keramické bílé zdravotní šířky 640 mm připevněné na stěnu šrouby   </t>
  </si>
  <si>
    <t>725532317</t>
  </si>
  <si>
    <t xml:space="preserve">Elektrický ohřívač zásobníkový akumulační stacionární 0,6 MPa 125 l / 2,2 kW   </t>
  </si>
  <si>
    <t>725813115</t>
  </si>
  <si>
    <t xml:space="preserve">Ventil rohový G 1/2" s připojovací trubičkou oplétanou a s filtračním sítkem   </t>
  </si>
  <si>
    <t>725822611</t>
  </si>
  <si>
    <t xml:space="preserve">Baterie umyvadlová stojánková páková bez výpusti   </t>
  </si>
  <si>
    <t xml:space="preserve">4xUM nové, 1x UM zdravotní, 1x UM stávající + baterie nová v 1.NP   </t>
  </si>
  <si>
    <t>725861102</t>
  </si>
  <si>
    <t xml:space="preserve">Zápachová uzávěrka pro umyvadla DN 40   </t>
  </si>
  <si>
    <t>725865411.HLE</t>
  </si>
  <si>
    <t xml:space="preserve">Zápachová uzávěrka HL130 pisoárová DN 32/40   </t>
  </si>
  <si>
    <t>725980123</t>
  </si>
  <si>
    <t xml:space="preserve">Dvířka 30/30   </t>
  </si>
  <si>
    <t>998725101</t>
  </si>
  <si>
    <t xml:space="preserve">Přesun hmot tonážní pro zařizovací předměty v objektech v do 6 m   </t>
  </si>
  <si>
    <t xml:space="preserve">Celkem   </t>
  </si>
  <si>
    <t>STAVEBNÍ ÚPRAVY A PŘÍSTAVBA RAMPY SOCIÁLNÍHO ZAŘÍZENÍ                                                 AREÁLU LETNÍHO KINA V SEZIMOVĚ ÚSTÍ</t>
  </si>
  <si>
    <t xml:space="preserve">Dodavatel : </t>
  </si>
  <si>
    <t>Město Sezimovo Ústí, Dr. E. Beneše 21/6, 391 01 Sezimovo Ústí</t>
  </si>
  <si>
    <t>SOUHRNNÝ VÝKAZ  MATERIÁLU</t>
  </si>
  <si>
    <t>D.1.4  Technika  prostředí  staveb - vzduchotechnika</t>
  </si>
  <si>
    <t>Mn.</t>
  </si>
  <si>
    <t>Jedn.</t>
  </si>
  <si>
    <t>Jed. cena</t>
  </si>
  <si>
    <t>Celk. cena</t>
  </si>
  <si>
    <t xml:space="preserve">poz. </t>
  </si>
  <si>
    <t>Zařízení č.1 –  Sociální zázemí</t>
  </si>
  <si>
    <t>Demontáž+ekologická likvidace potrubí z Pzn plechu do obvodu 1m</t>
  </si>
  <si>
    <t>Demontáž + ekologická likvidace radiálního ventilátoru do pr.250</t>
  </si>
  <si>
    <t>ks</t>
  </si>
  <si>
    <t>1.1</t>
  </si>
  <si>
    <t>Radiální ventilátor  se spirální skříní, vertikální montáž 650m3/h, dpmin=300Pa</t>
  </si>
  <si>
    <t>Pohybové čidlo, spouštění ventilátoru  s doběhem chodu</t>
  </si>
  <si>
    <t>1.2</t>
  </si>
  <si>
    <t>Pružné napojení spirální skříně na stávající výfukové potrubí do pr.250mm</t>
  </si>
  <si>
    <t>Pružné napojení spirální skříně na stávající sací potrubí do rozměru 250x250mm</t>
  </si>
  <si>
    <t>1.3</t>
  </si>
  <si>
    <t>Požární talířový ventil odvodní pr.125</t>
  </si>
  <si>
    <t>1.4</t>
  </si>
  <si>
    <t>Talířový ventil odvodní vč. mont.rámečku pr.125</t>
  </si>
  <si>
    <t>1.5</t>
  </si>
  <si>
    <t>1.6</t>
  </si>
  <si>
    <t>Talířový ventil odvodní vč. mont.rámečku pr.160</t>
  </si>
  <si>
    <t>1.7</t>
  </si>
  <si>
    <t>Trubní tlumič hluku pr.250, L900mm</t>
  </si>
  <si>
    <t>1.8</t>
  </si>
  <si>
    <t>Protidešťová žaluzie 200x200, RAL</t>
  </si>
  <si>
    <t>1.9</t>
  </si>
  <si>
    <t>Zpětná klapka pr.200</t>
  </si>
  <si>
    <t>1.10</t>
  </si>
  <si>
    <t>Přívodní anemostat vč.plenumboxu, horizontální napojení</t>
  </si>
  <si>
    <t>Oprava natěru výfukových částí zařízení</t>
  </si>
  <si>
    <t>Napojení na stáv.výfukové potrubí nad střechu</t>
  </si>
  <si>
    <t>h</t>
  </si>
  <si>
    <t>Al.laminátová hadice s hlukovou izolací a parozábranou pr.125</t>
  </si>
  <si>
    <t>Al.laminátová hadice s hlukovou izolací a parozábranou pr.160</t>
  </si>
  <si>
    <t>Al.laminátová hadice s hlukovou izolací a parozábranou pr.200</t>
  </si>
  <si>
    <t>Spiro potrubí pr.160/30% tvarovek</t>
  </si>
  <si>
    <t>Spiro potrubí pr.200/30% tvarovek</t>
  </si>
  <si>
    <t>Spiro potrubí pr.250/30% tvarovek</t>
  </si>
  <si>
    <t>Pomocné nosné konstrukce pro kotvení VZT</t>
  </si>
  <si>
    <t>kg</t>
  </si>
  <si>
    <t>Stavební přípomoce podhledu, jádrové vrtání, zapravení, začitění, výmalba..)</t>
  </si>
  <si>
    <t>Materiál na závěsy, závitové tyče, hmoždinky, podložky matice (5%)</t>
  </si>
  <si>
    <t>Montáž zařízení %  z celku</t>
  </si>
  <si>
    <t>Doprava a vnitrostaveništní přesun % z celku</t>
  </si>
  <si>
    <t>Zařízení č.2 –  Sociální zázemí</t>
  </si>
  <si>
    <t>Demontáž stáv radiálního ventilátoru do pr.250</t>
  </si>
  <si>
    <t>2.1</t>
  </si>
  <si>
    <t>Montáž stávajícího odsávacího zařízení na novou pozici</t>
  </si>
  <si>
    <t>Napojení na EI</t>
  </si>
  <si>
    <t>2.2</t>
  </si>
  <si>
    <t>Pružná spojka (napojení sání) do pr.250mm</t>
  </si>
  <si>
    <t>2.3</t>
  </si>
  <si>
    <t>Pružná spojka (napojení výfuk) do rozměru 250x250mm</t>
  </si>
  <si>
    <t>2.4</t>
  </si>
  <si>
    <t>2.5</t>
  </si>
  <si>
    <t>Radiální ventilátor s integrovanou zpětnou klapkou 50m3/h, dpmin=80Pa</t>
  </si>
  <si>
    <t>Spouštění od osvětlení s doběhem chodu</t>
  </si>
  <si>
    <t>2.6</t>
  </si>
  <si>
    <t>Žaluziová klapka samotížná, pr.100, RAL</t>
  </si>
  <si>
    <t>Spiro potrubí pr.100/30% tvarovek</t>
  </si>
  <si>
    <t>CELKEM</t>
  </si>
  <si>
    <t>{e4218abf-4753-481c-87b7-341fabc91f98}</t>
  </si>
  <si>
    <t>KRYCÍ LIST SOUPISU PRACÍ</t>
  </si>
  <si>
    <t>False</t>
  </si>
  <si>
    <t>Stavba:</t>
  </si>
  <si>
    <t>STAVEBNÍ ÚPRAVY A PŘÍSTAVBA RAMPY PROMÍTÁRNY AREÁLU LETNÍHO KINA V SEZIMOVĚ ÚSTÍ</t>
  </si>
  <si>
    <t>KSO:</t>
  </si>
  <si>
    <t>CC-CZ:</t>
  </si>
  <si>
    <t>Místo:</t>
  </si>
  <si>
    <t xml:space="preserve"> </t>
  </si>
  <si>
    <t>Datum:</t>
  </si>
  <si>
    <t>Zadavatel: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</si>
  <si>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</si>
  <si>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</si>
  <si>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</si>
  <si>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</si>
  <si>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</si>
  <si>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</si>
  <si>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</si>
  <si>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</si>
  <si>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</si>
  <si>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</si>
  <si>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</si>
  <si>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Cena s DPH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</si>
  <si>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</si>
  <si>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</si>
  <si>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</si>
  <si>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</si>
  <si>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</si>
  <si>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</si>
  <si>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</si>
  <si>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</si>
  <si>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</si>
  <si>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</si>
  <si>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</si>
  <si>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</si>
  <si>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</si>
  <si>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742 - Elektromontáže - rozvodný systém</t>
  </si>
  <si>
    <t xml:space="preserve">    743 - Elektromontáže - hrubá montáž</t>
  </si>
  <si>
    <t xml:space="preserve">    748 - Elektromontáže - osvětlovací zařízení a svítidla</t>
  </si>
  <si>
    <t xml:space="preserve">    749 - Elektromontáže - ostatní práce a konstrukce</t>
  </si>
  <si>
    <t>M - Práce a dodávky M</t>
  </si>
  <si>
    <t xml:space="preserve">    21-M - Elektromontáže</t>
  </si>
  <si>
    <t xml:space="preserve">    36-M - Montáž prov.,měř. a regul. zařízení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</si>
  <si>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</si>
  <si>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</si>
  <si>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</si>
  <si>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</si>
  <si>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</si>
  <si>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</si>
  <si>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</si>
  <si>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</si>
  <si>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Typ</t>
  </si>
  <si>
    <t>Kód</t>
  </si>
  <si>
    <t>Množství</t>
  </si>
  <si>
    <t>J.cena [CZK]</t>
  </si>
  <si>
    <t>Cenová soustava</t>
  </si>
  <si>
    <t>Náklady soupisu celkem</t>
  </si>
  <si>
    <t>D</t>
  </si>
  <si>
    <t>Práce a dodávky PSV</t>
  </si>
  <si>
    <t>0</t>
  </si>
  <si>
    <t>ROZPOCET</t>
  </si>
  <si>
    <t>741</t>
  </si>
  <si>
    <t>Elektroinstalace - silnoproud</t>
  </si>
  <si>
    <t>K</t>
  </si>
  <si>
    <t>741130001</t>
  </si>
  <si>
    <t>Ukončení vodič izolovaný do 2,5mm2 v rozváděči nebo na přístroji</t>
  </si>
  <si>
    <t>16</t>
  </si>
  <si>
    <t>911031693</t>
  </si>
  <si>
    <t>741372062</t>
  </si>
  <si>
    <t>Montáž svítidlo LED bytové přisazené stropní panelové do 0,36 m2</t>
  </si>
  <si>
    <t>-728621796</t>
  </si>
  <si>
    <t>M</t>
  </si>
  <si>
    <t>10.021.2403</t>
  </si>
  <si>
    <t>Interiérové čtvercové LED plastové svítidlo na přisazení ke stropu nebo na stěnu č.2 - Linea Square 3600 840 IP54 27W, 3600lm</t>
  </si>
  <si>
    <t>KS</t>
  </si>
  <si>
    <t>32</t>
  </si>
  <si>
    <t>-1278427399</t>
  </si>
  <si>
    <t>-1477608908</t>
  </si>
  <si>
    <t>10.021.2404</t>
  </si>
  <si>
    <t>Interiérové čtvercové LED plastové svítidlo na přisazení ke stropu nebo na stěnu č.1 - Linea Square 2400 840 IP54 18W, 2400lm</t>
  </si>
  <si>
    <t>-2118281265</t>
  </si>
  <si>
    <t>741810002</t>
  </si>
  <si>
    <t>Celková prohlídka elektrického rozvodu a zařízení přes 100 000 do 500 000,- Kč</t>
  </si>
  <si>
    <t>-166517775</t>
  </si>
  <si>
    <t>742</t>
  </si>
  <si>
    <t>Elektromontáže - rozvodný systém</t>
  </si>
  <si>
    <t>10.052.8251</t>
  </si>
  <si>
    <t>Úprava rozvaděče RH - doplnění včetně zapojení dle výkresu č.3</t>
  </si>
  <si>
    <t>1595136595</t>
  </si>
  <si>
    <t>743</t>
  </si>
  <si>
    <t>Elektromontáže - hrubá montáž</t>
  </si>
  <si>
    <t>10.044.057</t>
  </si>
  <si>
    <t>Sádra balená á 30 kg</t>
  </si>
  <si>
    <t>KG</t>
  </si>
  <si>
    <t>256</t>
  </si>
  <si>
    <t>64</t>
  </si>
  <si>
    <t>1489819299</t>
  </si>
  <si>
    <t>9</t>
  </si>
  <si>
    <t>743111315</t>
  </si>
  <si>
    <t>Montáž trubka plastová tuhá D 23 mm uložená pod omítku</t>
  </si>
  <si>
    <t>1663509933</t>
  </si>
  <si>
    <t>10</t>
  </si>
  <si>
    <t>345711540</t>
  </si>
  <si>
    <t>trubka elektroinstalační ohebná Monoflex z PH 1423/1</t>
  </si>
  <si>
    <t>-1907176591</t>
  </si>
  <si>
    <t>11</t>
  </si>
  <si>
    <t>743411111</t>
  </si>
  <si>
    <t>Montáž krabice zapuštěná plastová kruhová typ KU68/2-1902, KO125</t>
  </si>
  <si>
    <t>-228052381</t>
  </si>
  <si>
    <t>12</t>
  </si>
  <si>
    <t>10.079.363</t>
  </si>
  <si>
    <t>Krabice KU 68-1902</t>
  </si>
  <si>
    <t>1341169868</t>
  </si>
  <si>
    <t>13</t>
  </si>
  <si>
    <t>2071549546</t>
  </si>
  <si>
    <t>14</t>
  </si>
  <si>
    <t>10.079.364</t>
  </si>
  <si>
    <t>Podomítková krabice KPR 68-70 přístrojová hluboká</t>
  </si>
  <si>
    <t>-1328053688</t>
  </si>
  <si>
    <t>15</t>
  </si>
  <si>
    <t>743411311</t>
  </si>
  <si>
    <t>Montáž krabice nástěnná plastová kruhová typ KU68/2-1902, KO97</t>
  </si>
  <si>
    <t>1767373043</t>
  </si>
  <si>
    <t>10.074.803</t>
  </si>
  <si>
    <t>Krabice KU 68-1903</t>
  </si>
  <si>
    <t>664028669</t>
  </si>
  <si>
    <t>17</t>
  </si>
  <si>
    <t>743419130</t>
  </si>
  <si>
    <t>Otevření nebo uzavření krabice víčkem na 4 šrouby</t>
  </si>
  <si>
    <t>651619198</t>
  </si>
  <si>
    <t>748</t>
  </si>
  <si>
    <t>Elektromontáže - osvětlovací zařízení a svítidla</t>
  </si>
  <si>
    <t>18</t>
  </si>
  <si>
    <t>210200040.1</t>
  </si>
  <si>
    <t>Montáž svítidel nástěnných nouzové</t>
  </si>
  <si>
    <t>1490719470</t>
  </si>
  <si>
    <t>19</t>
  </si>
  <si>
    <t>10.151.469.1</t>
  </si>
  <si>
    <t>Sví.nouz. LED 5W 1h</t>
  </si>
  <si>
    <t>-118714239</t>
  </si>
  <si>
    <t>749</t>
  </si>
  <si>
    <t>Elektromontáže - ostatní práce a konstrukce</t>
  </si>
  <si>
    <t>20</t>
  </si>
  <si>
    <t>741990041</t>
  </si>
  <si>
    <t>Montáž tabulka výstražná a označovací pro rozvodny</t>
  </si>
  <si>
    <t>-951243981</t>
  </si>
  <si>
    <t>21</t>
  </si>
  <si>
    <t>4321001.1.1</t>
  </si>
  <si>
    <t>Bezpečnostní tabulka - Elektrický rozvaděč Nehas vodou ani pěnovými přístroji</t>
  </si>
  <si>
    <t>419732251</t>
  </si>
  <si>
    <t>22</t>
  </si>
  <si>
    <t>4321001</t>
  </si>
  <si>
    <t>Bezpečnostní tabulka - Za bouřky dodržujte odstup 3m od svodu Plast 2 mm A5 - 200x150 mm</t>
  </si>
  <si>
    <t>620582405</t>
  </si>
  <si>
    <t>Práce a dodávky M</t>
  </si>
  <si>
    <t>21-M</t>
  </si>
  <si>
    <t>Elektromontáže</t>
  </si>
  <si>
    <t>23</t>
  </si>
  <si>
    <t>210010351</t>
  </si>
  <si>
    <t>Montáž rozvodek nástěnných plastových čtyřhranných ACIDUR vodič D do 4 mm2</t>
  </si>
  <si>
    <t>-1263239749</t>
  </si>
  <si>
    <t>24</t>
  </si>
  <si>
    <t>10.078.068</t>
  </si>
  <si>
    <t>Krabice SCAME 855 IP67 acidur</t>
  </si>
  <si>
    <t>1690431652</t>
  </si>
  <si>
    <t>25</t>
  </si>
  <si>
    <t>210100014</t>
  </si>
  <si>
    <t>Připojení bojler</t>
  </si>
  <si>
    <t>156956824</t>
  </si>
  <si>
    <t>26</t>
  </si>
  <si>
    <t>210100016</t>
  </si>
  <si>
    <t>Připojení vzduchotechniky</t>
  </si>
  <si>
    <t>-276914790</t>
  </si>
  <si>
    <t>27</t>
  </si>
  <si>
    <t>210100016.1</t>
  </si>
  <si>
    <t>Připojení ventilátorů</t>
  </si>
  <si>
    <t>648081922</t>
  </si>
  <si>
    <t>28</t>
  </si>
  <si>
    <t>10.902.152.1</t>
  </si>
  <si>
    <t>100 MTK Ventilátory domovní axiální s doběhem</t>
  </si>
  <si>
    <t>1889662527</t>
  </si>
  <si>
    <t>29</t>
  </si>
  <si>
    <t>210100018</t>
  </si>
  <si>
    <t>Připojení pisoár</t>
  </si>
  <si>
    <t>543390400</t>
  </si>
  <si>
    <t>30</t>
  </si>
  <si>
    <t>21010002013</t>
  </si>
  <si>
    <t>Připojení osoušeče rukou</t>
  </si>
  <si>
    <t>-1935785446</t>
  </si>
  <si>
    <t>31</t>
  </si>
  <si>
    <t>200004</t>
  </si>
  <si>
    <t>Osoušeč rukou 2000W/230V</t>
  </si>
  <si>
    <t>-1761603010</t>
  </si>
  <si>
    <t>210110019</t>
  </si>
  <si>
    <t>Montáž nástěnných čidel pohybu pro prostředí základní nebo vlhké</t>
  </si>
  <si>
    <t>1054966176</t>
  </si>
  <si>
    <t>33</t>
  </si>
  <si>
    <t>200005</t>
  </si>
  <si>
    <t>Pohybové čidlo nástěnné</t>
  </si>
  <si>
    <t>-144637654</t>
  </si>
  <si>
    <t>34</t>
  </si>
  <si>
    <t>210110031</t>
  </si>
  <si>
    <t>Montáž zapuštěný vypínač nn jednopólový bezšroubové připojení</t>
  </si>
  <si>
    <t>513910475</t>
  </si>
  <si>
    <t>35</t>
  </si>
  <si>
    <t>345355150</t>
  </si>
  <si>
    <t>spínač jednopólový 10A bílý, slonová kost</t>
  </si>
  <si>
    <t>128</t>
  </si>
  <si>
    <t>648231978</t>
  </si>
  <si>
    <t>36</t>
  </si>
  <si>
    <t>210110142.1</t>
  </si>
  <si>
    <t>Montáž ovladač nn 1/0 -tlačítkový zapínací bezšroubové připojení</t>
  </si>
  <si>
    <t>-1057773507</t>
  </si>
  <si>
    <t>37</t>
  </si>
  <si>
    <t>10.706.950.1</t>
  </si>
  <si>
    <t>412104 Tlačítko s kontrolkou řazení 1/0, čistě bílá</t>
  </si>
  <si>
    <t>1318939586</t>
  </si>
  <si>
    <t>38</t>
  </si>
  <si>
    <t>210111002</t>
  </si>
  <si>
    <t>Montáž zásuvka vestavná šroubové připojení 2P+PE se zapojením vodičů</t>
  </si>
  <si>
    <t>-164553001</t>
  </si>
  <si>
    <t>39</t>
  </si>
  <si>
    <t>345551030</t>
  </si>
  <si>
    <t>zásuvka 1násobná 16A bílý, slonová kost</t>
  </si>
  <si>
    <t>-114711915</t>
  </si>
  <si>
    <t>40</t>
  </si>
  <si>
    <t>210160011</t>
  </si>
  <si>
    <t>Montáž spínačů časových</t>
  </si>
  <si>
    <t>823364262</t>
  </si>
  <si>
    <t>41</t>
  </si>
  <si>
    <t>61100009</t>
  </si>
  <si>
    <t>DOBEHOVE RELE DT3</t>
  </si>
  <si>
    <t>-1803717326</t>
  </si>
  <si>
    <t>42</t>
  </si>
  <si>
    <t>210220002</t>
  </si>
  <si>
    <t>Montáž uzemňovacích vedení vodičů FeZn pomocí svorek na povrchu drátem nebo lanem do 10 mm</t>
  </si>
  <si>
    <t>2057192008</t>
  </si>
  <si>
    <t>43</t>
  </si>
  <si>
    <t>354410730</t>
  </si>
  <si>
    <t>drát průměr 10 mm FeZn</t>
  </si>
  <si>
    <t>180609446</t>
  </si>
  <si>
    <t>44</t>
  </si>
  <si>
    <t>210220101</t>
  </si>
  <si>
    <t>Montáž hromosvodného vedení svodových vodičů s podpěrami průměru do 10 mm</t>
  </si>
  <si>
    <t>-1967136185</t>
  </si>
  <si>
    <t>45</t>
  </si>
  <si>
    <t>354410770</t>
  </si>
  <si>
    <t>drát průměr 8 mm AlMgSi</t>
  </si>
  <si>
    <t>411771176</t>
  </si>
  <si>
    <t>46</t>
  </si>
  <si>
    <t>200031</t>
  </si>
  <si>
    <t>Podpěra vedení hromosvodu na fasádě-set (PVC podpěra 55mm, FID hmoždinka 90mm, vrut 6/80mm)</t>
  </si>
  <si>
    <t>-592596288</t>
  </si>
  <si>
    <t>47</t>
  </si>
  <si>
    <t>210220301</t>
  </si>
  <si>
    <t>Montáž svorek hromosvodných typu SS, SR 03 se 2 šrouby</t>
  </si>
  <si>
    <t>906780363</t>
  </si>
  <si>
    <t>48</t>
  </si>
  <si>
    <t>354418850</t>
  </si>
  <si>
    <t>svorka spojovací SS pro lano D8-10 mm</t>
  </si>
  <si>
    <t>-508645505</t>
  </si>
  <si>
    <t>49</t>
  </si>
  <si>
    <t>210220302</t>
  </si>
  <si>
    <t>Montáž svorek hromosvodných typu ST, SJ, SK, SZ, SR 01, 02 se 3 a více šrouby</t>
  </si>
  <si>
    <t>303418945</t>
  </si>
  <si>
    <t>354419250</t>
  </si>
  <si>
    <t>svorka zkušební SZ pro lano D6-12 mm   FeZn</t>
  </si>
  <si>
    <t>371769040</t>
  </si>
  <si>
    <t>51</t>
  </si>
  <si>
    <t>210220303</t>
  </si>
  <si>
    <t>Montáž svorek hromosvodných typu S0 na okapové žlaby</t>
  </si>
  <si>
    <t>452700109</t>
  </si>
  <si>
    <t>52</t>
  </si>
  <si>
    <t>354419050</t>
  </si>
  <si>
    <t>svorka připojovací SOc k připojení okapových žlabů</t>
  </si>
  <si>
    <t>-480553965</t>
  </si>
  <si>
    <t>53</t>
  </si>
  <si>
    <t>210220372.1</t>
  </si>
  <si>
    <t>Montáž ochranných prvků - úhelníků nebo trubek do zdiva</t>
  </si>
  <si>
    <t>1487919943</t>
  </si>
  <si>
    <t>54</t>
  </si>
  <si>
    <t>354418300</t>
  </si>
  <si>
    <t>úhelník ochranný OU 1.7 na ochranu svodu 1,7 m</t>
  </si>
  <si>
    <t>224579308</t>
  </si>
  <si>
    <t>55</t>
  </si>
  <si>
    <t>354418360</t>
  </si>
  <si>
    <t>držák ochranného úhelníku do zdiva DOU FeZn s prodloužením-instalovat před fasádou</t>
  </si>
  <si>
    <t>238653734</t>
  </si>
  <si>
    <t>56</t>
  </si>
  <si>
    <t>210220401</t>
  </si>
  <si>
    <t>Montáž vedení hromosvodné - štítků k označení svodů</t>
  </si>
  <si>
    <t>711827530</t>
  </si>
  <si>
    <t>57</t>
  </si>
  <si>
    <t>354421100</t>
  </si>
  <si>
    <t>štítek plastový č. 31 -  čísla svodů</t>
  </si>
  <si>
    <t>805794543</t>
  </si>
  <si>
    <t>58</t>
  </si>
  <si>
    <t>210220451</t>
  </si>
  <si>
    <t>Montáž vedení hromosvodné - ochranného pospojování volně nebo pod omítku</t>
  </si>
  <si>
    <t>1487415544</t>
  </si>
  <si>
    <t>59</t>
  </si>
  <si>
    <t>10100175</t>
  </si>
  <si>
    <t>VODIC CYY 2,5 ZELENOZLUTA</t>
  </si>
  <si>
    <t>-1098484488</t>
  </si>
  <si>
    <t>60</t>
  </si>
  <si>
    <t>-1186703545</t>
  </si>
  <si>
    <t>10180202</t>
  </si>
  <si>
    <t>VODIC CYY 4 ZELENOZLUTY</t>
  </si>
  <si>
    <t>470528047</t>
  </si>
  <si>
    <t>62</t>
  </si>
  <si>
    <t>210290435</t>
  </si>
  <si>
    <t>Montáž signalizační systém WC invalidé</t>
  </si>
  <si>
    <t>392881035</t>
  </si>
  <si>
    <t>63</t>
  </si>
  <si>
    <t>10.103.981</t>
  </si>
  <si>
    <t>FAP 3002 Tlačítko signální tahové + reset tlačítko-komplet</t>
  </si>
  <si>
    <t>-260458547</t>
  </si>
  <si>
    <t>000005</t>
  </si>
  <si>
    <t>FEH 2001 Modul kontrolní s alarmem bílá</t>
  </si>
  <si>
    <t>-1082973835</t>
  </si>
  <si>
    <t>65</t>
  </si>
  <si>
    <t>000006</t>
  </si>
  <si>
    <t>Zdroj napájecí 2 500 mA, SELV, řadový</t>
  </si>
  <si>
    <t>2078012389</t>
  </si>
  <si>
    <t>66</t>
  </si>
  <si>
    <t>210802023</t>
  </si>
  <si>
    <t>Montáž měděných šňůr lehkých AO3VV,AO5,CGLG,CGLU,CMSM,CYLY,HO5 do 1 kV do 1,0 kg uložených volně</t>
  </si>
  <si>
    <t>-1444773984</t>
  </si>
  <si>
    <t>67</t>
  </si>
  <si>
    <t>341433040</t>
  </si>
  <si>
    <t>Kabel H07RN-F 5Gx1,5 (CGTG 5Cx1,5)</t>
  </si>
  <si>
    <t>270143768</t>
  </si>
  <si>
    <t>68</t>
  </si>
  <si>
    <t>210802024</t>
  </si>
  <si>
    <t>Montáž měděných šňůr lehkých AO3VV,AO5,CGLG,CGLU,CMSM,CYLY,HO5 do 1 kV do 1,6 kg uložených volně</t>
  </si>
  <si>
    <t>-1514488276</t>
  </si>
  <si>
    <t>69</t>
  </si>
  <si>
    <t>341432880</t>
  </si>
  <si>
    <t>Kabel H05VV-F, CYSY, 3x2,5 mm2, ohebný, bílý</t>
  </si>
  <si>
    <t>1754473304</t>
  </si>
  <si>
    <t>70</t>
  </si>
  <si>
    <t>210810015</t>
  </si>
  <si>
    <t>Montáž měděných kabelů CYKY, CYKYD, CYKYDY, NYM, NYY, YSLY 750 V 5x1,5 mm2 uložených volně</t>
  </si>
  <si>
    <t>-1458270420</t>
  </si>
  <si>
    <t>71</t>
  </si>
  <si>
    <t>341110900</t>
  </si>
  <si>
    <t>kabel silový s Cu jádrem CYKY 5x1,5 mm2</t>
  </si>
  <si>
    <t>-773515105</t>
  </si>
  <si>
    <t>72</t>
  </si>
  <si>
    <t>210810045</t>
  </si>
  <si>
    <t>Montáž měděných kabelů CYKY, CYKYD, CYKYDY, NYM, NYY, YSLY 750 V 3x1,5 mm2 uložených pevně</t>
  </si>
  <si>
    <t>-1815964811</t>
  </si>
  <si>
    <t>73</t>
  </si>
  <si>
    <t>341110300</t>
  </si>
  <si>
    <t>kabel silový s Cu jádrem CYKY 3x1,5 mm2</t>
  </si>
  <si>
    <t>-545152058</t>
  </si>
  <si>
    <t>74</t>
  </si>
  <si>
    <t>210810046</t>
  </si>
  <si>
    <t>Montáž měděných kabelů CYKY, CYKYD, CYKYDY, NYM, NYY, YSLY 750 V 3x2,5 mm2 uložených pevně</t>
  </si>
  <si>
    <t>317487154</t>
  </si>
  <si>
    <t>75</t>
  </si>
  <si>
    <t>341110360</t>
  </si>
  <si>
    <t>kabel silový s Cu jádrem CYKY 3x2,5 mm2</t>
  </si>
  <si>
    <t>1761498280</t>
  </si>
  <si>
    <t>76</t>
  </si>
  <si>
    <t>210810049</t>
  </si>
  <si>
    <t>Montáž měděných kabelů CYKY, CYKYD, CYKYDY, NYM, NYY, YSLY 750 V 4x1,5 mm2 uložených pevně</t>
  </si>
  <si>
    <t>-1853976795</t>
  </si>
  <si>
    <t>77</t>
  </si>
  <si>
    <t>341110600</t>
  </si>
  <si>
    <t>kabel silový s Cu jádrem CYKY 4x1,5 mm2</t>
  </si>
  <si>
    <t>-1594537532</t>
  </si>
  <si>
    <t>78</t>
  </si>
  <si>
    <t>PD</t>
  </si>
  <si>
    <t>Přesun dodávek</t>
  </si>
  <si>
    <t>-828851500</t>
  </si>
  <si>
    <t>79</t>
  </si>
  <si>
    <t>PM</t>
  </si>
  <si>
    <t>Přidružený materiál</t>
  </si>
  <si>
    <t>-1137348476</t>
  </si>
  <si>
    <t>80</t>
  </si>
  <si>
    <t>PPV</t>
  </si>
  <si>
    <t>Podíl přidružených výkonů</t>
  </si>
  <si>
    <t>439646077</t>
  </si>
  <si>
    <t>81</t>
  </si>
  <si>
    <t>ZV</t>
  </si>
  <si>
    <t>Zednické výpomoci</t>
  </si>
  <si>
    <t>10783023</t>
  </si>
  <si>
    <t>82</t>
  </si>
  <si>
    <t>345626930</t>
  </si>
  <si>
    <t>svorkovnice krabicová bezšroubová TYP017, 400 V, 2 vstupy, 2,5 mm2, 24 A</t>
  </si>
  <si>
    <t>-527909548</t>
  </si>
  <si>
    <t>83</t>
  </si>
  <si>
    <t>345626940.1</t>
  </si>
  <si>
    <t>svorkovnice krabicová bezšroubová TYP016, 400 V, 3 vstupy, 2,5 mm2, 24 A</t>
  </si>
  <si>
    <t>-1830446589</t>
  </si>
  <si>
    <t>84</t>
  </si>
  <si>
    <t>345626950.1</t>
  </si>
  <si>
    <t>svorkovnice krabicová bezšroubová TYP018, 400 V, 4 vstupy, 2,5 mm2, 24 A</t>
  </si>
  <si>
    <t>-489685653</t>
  </si>
  <si>
    <t>85</t>
  </si>
  <si>
    <t>345626960.1</t>
  </si>
  <si>
    <t>svorkovnice krabicová bezšroubová TYP015, 400 V, 5 vstupů, 2,5 mm2, 24 A</t>
  </si>
  <si>
    <t>-367887508</t>
  </si>
  <si>
    <t>36-M</t>
  </si>
  <si>
    <t>Montáž prov.,měř. a regul. zařízení</t>
  </si>
  <si>
    <t>86</t>
  </si>
  <si>
    <t>360020611</t>
  </si>
  <si>
    <t>Vyvrtání otvoru v betonovém zdivu do 450 mm, průměru 30 mm</t>
  </si>
  <si>
    <t>1161871919</t>
  </si>
  <si>
    <t>87</t>
  </si>
  <si>
    <t>360020611.2</t>
  </si>
  <si>
    <t>Vyvrtání otvoru v betonovém zdivu do 150 mm, průměru 30 mm</t>
  </si>
  <si>
    <t>-1279545033</t>
  </si>
  <si>
    <t>88</t>
  </si>
  <si>
    <t>360020612</t>
  </si>
  <si>
    <t>Vyvrtání otvoru v betonovém zdivu do 700 mm, průměru 50 mm</t>
  </si>
  <si>
    <t>6393417</t>
  </si>
  <si>
    <t>46-M</t>
  </si>
  <si>
    <t>Zemní práce při extr.mont.pracích</t>
  </si>
  <si>
    <t>89</t>
  </si>
  <si>
    <t>460150153</t>
  </si>
  <si>
    <t>Hloubení kabelových zapažených i nezapažených rýh ručně š 35 cm, hl 70 cm, v hornině tř 3</t>
  </si>
  <si>
    <t>-1716455323</t>
  </si>
  <si>
    <t>90</t>
  </si>
  <si>
    <t>460560153</t>
  </si>
  <si>
    <t>Zásyp rýh ručně šířky 35 cm, hloubky 70 cm, z horniny třídy 3</t>
  </si>
  <si>
    <t>-1790403689</t>
  </si>
  <si>
    <t>91</t>
  </si>
  <si>
    <t>460600061</t>
  </si>
  <si>
    <t>Odvoz suti a vybouraných hmot</t>
  </si>
  <si>
    <t>-1334051605</t>
  </si>
  <si>
    <t>92</t>
  </si>
  <si>
    <t>460620013</t>
  </si>
  <si>
    <t>Provizorní úprava terénu se zhutněním, v hornině tř 3</t>
  </si>
  <si>
    <t>-1448814084</t>
  </si>
  <si>
    <t>93</t>
  </si>
  <si>
    <t>460680592</t>
  </si>
  <si>
    <t>Vysekání rýh pro montáž trubek a kabelů v cihelných zdech hloubky do 5 cm a šířky do 5 cm</t>
  </si>
  <si>
    <t>-1474671964</t>
  </si>
  <si>
    <t>94</t>
  </si>
  <si>
    <t>460680593</t>
  </si>
  <si>
    <t>Vysekání rýh pro montáž trubek a kabelů v cihelných zdech hloubky do 5 cm a šířky do 7 cm</t>
  </si>
  <si>
    <t>1119792677</t>
  </si>
  <si>
    <t>460690031</t>
  </si>
  <si>
    <t>Osazení hmoždinek včetně vyvrtání otvoru ve stěnách cihelných průměru do 8 mm</t>
  </si>
  <si>
    <t>-1776308685</t>
  </si>
  <si>
    <t>96</t>
  </si>
  <si>
    <t>562810840</t>
  </si>
  <si>
    <t>hmoždinka HL 8+vrut</t>
  </si>
  <si>
    <t>tis kus</t>
  </si>
  <si>
    <t>-1015843049</t>
  </si>
  <si>
    <t>97</t>
  </si>
  <si>
    <t>941955003R00</t>
  </si>
  <si>
    <t>Pronájem lešení lehké pomocné, výška podlahy do 2,5 m 1ks</t>
  </si>
  <si>
    <t>345521514</t>
  </si>
  <si>
    <t>98</t>
  </si>
  <si>
    <t>460690032.1</t>
  </si>
  <si>
    <t>Osazení hmoždinek včetně vyvrtání otvoru ve stěnách cihelných průměru do 12 mm</t>
  </si>
  <si>
    <t>1091860357</t>
  </si>
  <si>
    <t>562810820.1</t>
  </si>
  <si>
    <t>hmoždinka HL 10+vrut</t>
  </si>
  <si>
    <t>-1040518552</t>
  </si>
  <si>
    <t>HZS</t>
  </si>
  <si>
    <t>Hodinové zúčtovací sazby</t>
  </si>
  <si>
    <t>100</t>
  </si>
  <si>
    <t>50001</t>
  </si>
  <si>
    <t>Likvidace stávající elektroinstalace</t>
  </si>
  <si>
    <t>512</t>
  </si>
  <si>
    <t>1220792456</t>
  </si>
  <si>
    <t>101</t>
  </si>
  <si>
    <t>HZS2221</t>
  </si>
  <si>
    <t>Hodinová zúčtovací sazba elektrikář - demontáž stávající elektroinstalace (kabely, světla), odpojení v rozvaděčích</t>
  </si>
  <si>
    <t>99948313</t>
  </si>
  <si>
    <t>102</t>
  </si>
  <si>
    <t>HZS2222</t>
  </si>
  <si>
    <t>Hodinová zúčtovací sazba elektrikář odborný (úprava rozvaděčů   pro připadání jističů)</t>
  </si>
  <si>
    <t>2059078110</t>
  </si>
  <si>
    <t>VRN</t>
  </si>
  <si>
    <t>Vedlejší rozpočtové náklady</t>
  </si>
  <si>
    <t>VRN1</t>
  </si>
  <si>
    <t>Průzkumné, geodetické a projektové práce</t>
  </si>
  <si>
    <t>103</t>
  </si>
  <si>
    <t>013254000</t>
  </si>
  <si>
    <t>Dokumentace skutečného provedení stavby</t>
  </si>
  <si>
    <t>1024</t>
  </si>
  <si>
    <t>205453571</t>
  </si>
  <si>
    <t>VRN3</t>
  </si>
  <si>
    <t>Zařízení staveniště</t>
  </si>
  <si>
    <t>104</t>
  </si>
  <si>
    <t>032903000</t>
  </si>
  <si>
    <t>Náklady na provoz a údržbu vybavení staveniště</t>
  </si>
  <si>
    <t>1060232611</t>
  </si>
  <si>
    <t>VRN4</t>
  </si>
  <si>
    <t>Inženýrská činnost</t>
  </si>
  <si>
    <t>105</t>
  </si>
  <si>
    <t>041103000</t>
  </si>
  <si>
    <t>Autorský dozor projektanta</t>
  </si>
  <si>
    <t>-1607011666</t>
  </si>
  <si>
    <t>106</t>
  </si>
  <si>
    <t>049103000</t>
  </si>
  <si>
    <t>Náklady vzniklé v souvislosti s realizací stavby</t>
  </si>
  <si>
    <t>-1543112823</t>
  </si>
  <si>
    <t>Materiál na závěsy, závitové tyče, hmoždinky, podložky matice % z celku</t>
  </si>
  <si>
    <t>- žlute označené buňky se odkazují na výsledek jiných buňek nebo listu, nesmějí se měnit</t>
  </si>
  <si>
    <t>787</t>
  </si>
  <si>
    <t>Zasklívání</t>
  </si>
  <si>
    <t>787911111R00</t>
  </si>
  <si>
    <t>Montáž zrcadla na stěnu, na lepidlo, pl. do 2 m2</t>
  </si>
  <si>
    <t>2*1,2*0,6</t>
  </si>
  <si>
    <t>781491001RT1</t>
  </si>
  <si>
    <t>Montáž lišt k obkladům, rohových, koutových i dilatačních</t>
  </si>
  <si>
    <t>2*(1,2+0,6)*2</t>
  </si>
  <si>
    <t>63465124R</t>
  </si>
  <si>
    <t>Zrcadlo nemontované čiré tl. 4 mm</t>
  </si>
  <si>
    <t xml:space="preserve"> POAS SZSR</t>
  </si>
  <si>
    <t>Ozdobný profil pro zabudování zrcadel - Listelo, dl. 2,5 m</t>
  </si>
  <si>
    <t>725112022 V</t>
  </si>
  <si>
    <t xml:space="preserve">Klozet keramický závěsný na nosné stěny s hlubokým splachováním odpad vodorovný   , včetně Instalační předstěny Geberit Kombifix pro klozet s ovládáním zepředu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</si>
</sst>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000"/>
    <numFmt numFmtId="165" formatCode="#,##0.000;\-#,##0.000"/>
    <numFmt numFmtId="166" formatCode="_(* #,##0_);_(* \(#,##0\);_(* &quot;-&quot;_);_(@_)"/>
    <numFmt numFmtId="167" formatCode="dd\.mm\.yyyy"/>
    <numFmt numFmtId="168" formatCode="#,##0.00%"/>
    <numFmt numFmtId="169" formatCode="#,##0.000"/>
    <numFmt numFmtId="170" formatCode="0.0000"/>
  </numFmts>
  <fonts count="7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8"/>
      <name val="MS Sans Serif"/>
      <charset val="1"/>
    </font>
    <font>
      <b/>
      <sz val="14"/>
      <name val="Arial CE"/>
      <charset val="238"/>
    </font>
    <font>
      <b/>
      <sz val="9"/>
      <name val="MS Sans Serif"/>
      <family val="2"/>
      <charset val="238"/>
    </font>
    <font>
      <sz val="9"/>
      <name val="MS Sans Serif"/>
      <family val="2"/>
      <charset val="238"/>
    </font>
    <font>
      <sz val="7"/>
      <name val="MS Sans Serif"/>
      <family val="2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7"/>
      <name val="Arial CE"/>
      <charset val="238"/>
    </font>
    <font>
      <i/>
      <sz val="8"/>
      <color indexed="12"/>
      <name val="Arial CE"/>
      <charset val="238"/>
    </font>
    <font>
      <sz val="8"/>
      <color indexed="61"/>
      <name val="Arial CE"/>
      <charset val="238"/>
    </font>
    <font>
      <b/>
      <i/>
      <sz val="11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12"/>
      <color indexed="12"/>
      <name val="Arial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</font>
    <font>
      <sz val="11"/>
      <name val="돋움"/>
      <family val="3"/>
      <charset val="129"/>
    </font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2D2D2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2">
    <xf numFmtId="0" fontId="0" fillId="0" borderId="0"/>
    <xf numFmtId="0" fontId="1" fillId="0" borderId="0"/>
    <xf numFmtId="0" fontId="23" fillId="0" borderId="0" applyAlignment="0">
      <alignment vertical="top"/>
      <protection locked="0"/>
    </xf>
    <xf numFmtId="0" fontId="22" fillId="0" borderId="0"/>
    <xf numFmtId="49" fontId="38" fillId="0" borderId="0" applyProtection="0"/>
    <xf numFmtId="44" fontId="38" fillId="0" borderId="0" applyFont="0" applyFill="0" applyBorder="0" applyAlignment="0" applyProtection="0"/>
    <xf numFmtId="0" fontId="46" fillId="0" borderId="0">
      <alignment horizontal="center" vertical="center" wrapText="1"/>
    </xf>
    <xf numFmtId="0" fontId="47" fillId="0" borderId="41">
      <alignment horizontal="center" vertical="center" wrapText="1"/>
    </xf>
    <xf numFmtId="0" fontId="41" fillId="0" borderId="0"/>
    <xf numFmtId="166" fontId="48" fillId="0" borderId="0" applyFont="0" applyFill="0" applyBorder="0" applyAlignment="0" applyProtection="0"/>
    <xf numFmtId="0" fontId="49" fillId="0" borderId="0"/>
    <xf numFmtId="0" fontId="50" fillId="0" borderId="0"/>
  </cellStyleXfs>
  <cellXfs count="523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vertical="top"/>
    </xf>
    <xf numFmtId="0" fontId="8" fillId="0" borderId="17" xfId="0" applyFont="1" applyBorder="1" applyAlignment="1">
      <alignment horizontal="left" vertical="top"/>
    </xf>
    <xf numFmtId="0" fontId="8" fillId="0" borderId="17" xfId="0" applyFont="1" applyBorder="1" applyAlignment="1">
      <alignment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/>
    <xf numFmtId="0" fontId="0" fillId="0" borderId="6" xfId="0" applyBorder="1" applyAlignment="1">
      <alignment horizontal="left"/>
    </xf>
    <xf numFmtId="0" fontId="0" fillId="0" borderId="19" xfId="0" applyBorder="1"/>
    <xf numFmtId="0" fontId="8" fillId="0" borderId="14" xfId="0" applyFont="1" applyBorder="1" applyAlignment="1">
      <alignment horizontal="left" vertical="center" indent="1"/>
    </xf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5" xfId="0" applyNumberFormat="1" applyBorder="1"/>
    <xf numFmtId="0" fontId="2" fillId="0" borderId="0" xfId="0" applyFont="1" applyAlignment="1">
      <alignment horizontal="center"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vertical="center"/>
    </xf>
    <xf numFmtId="0" fontId="7" fillId="0" borderId="25" xfId="0" applyFont="1" applyBorder="1"/>
    <xf numFmtId="49" fontId="7" fillId="0" borderId="25" xfId="0" applyNumberFormat="1" applyFont="1" applyBorder="1" applyAlignment="1">
      <alignment vertical="center"/>
    </xf>
    <xf numFmtId="0" fontId="7" fillId="5" borderId="10" xfId="0" applyFont="1" applyFill="1" applyBorder="1"/>
    <xf numFmtId="0" fontId="7" fillId="5" borderId="6" xfId="0" applyFont="1" applyFill="1" applyBorder="1"/>
    <xf numFmtId="49" fontId="7" fillId="0" borderId="10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5" borderId="29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16" fillId="0" borderId="0" xfId="0" applyFont="1"/>
    <xf numFmtId="0" fontId="16" fillId="0" borderId="25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1" fillId="0" borderId="0" xfId="0" applyNumberFormat="1" applyFont="1" applyAlignment="1">
      <alignment wrapText="1"/>
    </xf>
    <xf numFmtId="0" fontId="16" fillId="0" borderId="26" xfId="0" applyFont="1" applyBorder="1" applyAlignment="1">
      <alignment vertical="top" shrinkToFit="1"/>
    </xf>
    <xf numFmtId="0" fontId="16" fillId="0" borderId="25" xfId="0" applyFont="1" applyBorder="1" applyAlignment="1">
      <alignment vertical="top" shrinkToFit="1"/>
    </xf>
    <xf numFmtId="0" fontId="17" fillId="0" borderId="26" xfId="0" applyFont="1" applyBorder="1" applyAlignment="1">
      <alignment vertical="top" wrapText="1" shrinkToFit="1"/>
    </xf>
    <xf numFmtId="0" fontId="18" fillId="0" borderId="26" xfId="0" applyFont="1" applyBorder="1" applyAlignment="1">
      <alignment vertical="top" wrapText="1" shrinkToFit="1"/>
    </xf>
    <xf numFmtId="0" fontId="0" fillId="3" borderId="2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20" fillId="0" borderId="26" xfId="0" applyFont="1" applyBorder="1" applyAlignment="1">
      <alignment vertical="top" wrapText="1" shrinkToFit="1"/>
    </xf>
    <xf numFmtId="4" fontId="16" fillId="4" borderId="26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4" fontId="0" fillId="3" borderId="29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8" fillId="0" borderId="29" xfId="0" applyFont="1" applyBorder="1" applyAlignment="1">
      <alignment vertical="top" wrapText="1" shrinkToFit="1"/>
    </xf>
    <xf numFmtId="4" fontId="16" fillId="0" borderId="29" xfId="0" applyNumberFormat="1" applyFont="1" applyBorder="1" applyAlignment="1">
      <alignment vertical="top" shrinkToFit="1"/>
    </xf>
    <xf numFmtId="0" fontId="16" fillId="0" borderId="2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26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17" fillId="0" borderId="26" xfId="0" quotePrefix="1" applyFont="1" applyBorder="1" applyAlignment="1">
      <alignment horizontal="left" vertical="top" wrapText="1"/>
    </xf>
    <xf numFmtId="0" fontId="18" fillId="0" borderId="26" xfId="0" quotePrefix="1" applyFont="1" applyBorder="1" applyAlignment="1">
      <alignment horizontal="left" vertical="top" wrapText="1"/>
    </xf>
    <xf numFmtId="0" fontId="0" fillId="3" borderId="29" xfId="0" applyFill="1" applyBorder="1" applyAlignment="1">
      <alignment horizontal="left" vertical="top" wrapText="1"/>
    </xf>
    <xf numFmtId="0" fontId="20" fillId="0" borderId="26" xfId="0" quotePrefix="1" applyFont="1" applyBorder="1" applyAlignment="1">
      <alignment horizontal="left" vertical="top" wrapText="1"/>
    </xf>
    <xf numFmtId="0" fontId="18" fillId="0" borderId="29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26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vertical="center"/>
    </xf>
    <xf numFmtId="4" fontId="7" fillId="5" borderId="29" xfId="0" applyNumberFormat="1" applyFont="1" applyFill="1" applyBorder="1"/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19" fillId="0" borderId="25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 shrinkToFit="1"/>
    </xf>
    <xf numFmtId="4" fontId="19" fillId="0" borderId="0" xfId="0" applyNumberFormat="1" applyFont="1" applyAlignment="1">
      <alignment vertical="top" wrapText="1" shrinkToFit="1"/>
    </xf>
    <xf numFmtId="4" fontId="19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0" fontId="23" fillId="0" borderId="0" xfId="2" applyAlignment="1">
      <alignment horizontal="left" vertical="top"/>
      <protection locked="0"/>
    </xf>
    <xf numFmtId="0" fontId="15" fillId="0" borderId="0" xfId="2" applyFont="1" applyAlignment="1" applyProtection="1">
      <alignment horizontal="left"/>
    </xf>
    <xf numFmtId="0" fontId="25" fillId="0" borderId="0" xfId="2" applyFont="1" applyAlignment="1">
      <alignment horizontal="left" vertical="top"/>
      <protection locked="0"/>
    </xf>
    <xf numFmtId="0" fontId="15" fillId="0" borderId="0" xfId="2" applyFont="1" applyAlignment="1" applyProtection="1">
      <alignment horizontal="left" vertical="center"/>
    </xf>
    <xf numFmtId="0" fontId="16" fillId="0" borderId="0" xfId="2" applyFont="1" applyAlignment="1" applyProtection="1">
      <alignment horizontal="left"/>
    </xf>
    <xf numFmtId="0" fontId="10" fillId="0" borderId="0" xfId="2" applyFont="1" applyAlignment="1" applyProtection="1">
      <alignment horizontal="left"/>
    </xf>
    <xf numFmtId="0" fontId="7" fillId="0" borderId="0" xfId="2" applyFont="1" applyAlignment="1" applyProtection="1">
      <alignment horizontal="left"/>
    </xf>
    <xf numFmtId="0" fontId="7" fillId="0" borderId="0" xfId="2" applyFont="1" applyAlignment="1" applyProtection="1">
      <alignment horizontal="left" vertical="top" wrapText="1"/>
    </xf>
    <xf numFmtId="165" fontId="26" fillId="0" borderId="0" xfId="2" applyNumberFormat="1" applyFont="1" applyAlignment="1">
      <alignment horizontal="right" vertical="top"/>
      <protection locked="0"/>
    </xf>
    <xf numFmtId="39" fontId="7" fillId="0" borderId="0" xfId="2" applyNumberFormat="1" applyFont="1" applyAlignment="1" applyProtection="1">
      <alignment horizontal="right" vertical="top"/>
    </xf>
    <xf numFmtId="0" fontId="16" fillId="7" borderId="33" xfId="2" applyFont="1" applyFill="1" applyBorder="1" applyAlignment="1" applyProtection="1">
      <alignment horizontal="center" vertical="center" wrapText="1"/>
    </xf>
    <xf numFmtId="0" fontId="16" fillId="7" borderId="33" xfId="2" applyFont="1" applyFill="1" applyBorder="1" applyAlignment="1">
      <alignment horizontal="center" vertical="center" wrapText="1"/>
      <protection locked="0"/>
    </xf>
    <xf numFmtId="0" fontId="27" fillId="7" borderId="33" xfId="2" applyFont="1" applyFill="1" applyBorder="1" applyAlignment="1">
      <alignment horizontal="center" vertical="center" wrapText="1"/>
      <protection locked="0"/>
    </xf>
    <xf numFmtId="37" fontId="28" fillId="0" borderId="0" xfId="2" applyNumberFormat="1" applyFont="1" applyAlignment="1">
      <alignment horizontal="right"/>
      <protection locked="0"/>
    </xf>
    <xf numFmtId="0" fontId="28" fillId="0" borderId="0" xfId="2" applyFont="1" applyAlignment="1">
      <alignment horizontal="left" wrapText="1"/>
      <protection locked="0"/>
    </xf>
    <xf numFmtId="165" fontId="28" fillId="0" borderId="0" xfId="2" applyNumberFormat="1" applyFont="1" applyAlignment="1">
      <alignment horizontal="right"/>
      <protection locked="0"/>
    </xf>
    <xf numFmtId="39" fontId="28" fillId="0" borderId="0" xfId="2" applyNumberFormat="1" applyFont="1" applyAlignment="1">
      <alignment horizontal="right"/>
      <protection locked="0"/>
    </xf>
    <xf numFmtId="37" fontId="29" fillId="0" borderId="0" xfId="2" applyNumberFormat="1" applyFont="1" applyAlignment="1">
      <alignment horizontal="right"/>
      <protection locked="0"/>
    </xf>
    <xf numFmtId="0" fontId="29" fillId="0" borderId="0" xfId="2" applyFont="1" applyAlignment="1">
      <alignment horizontal="left" wrapText="1"/>
      <protection locked="0"/>
    </xf>
    <xf numFmtId="165" fontId="29" fillId="0" borderId="0" xfId="2" applyNumberFormat="1" applyFont="1" applyAlignment="1">
      <alignment horizontal="right"/>
      <protection locked="0"/>
    </xf>
    <xf numFmtId="39" fontId="29" fillId="0" borderId="0" xfId="2" applyNumberFormat="1" applyFont="1" applyAlignment="1">
      <alignment horizontal="right"/>
      <protection locked="0"/>
    </xf>
    <xf numFmtId="37" fontId="16" fillId="0" borderId="33" xfId="2" applyNumberFormat="1" applyFont="1" applyBorder="1" applyAlignment="1">
      <alignment horizontal="right"/>
      <protection locked="0"/>
    </xf>
    <xf numFmtId="0" fontId="16" fillId="0" borderId="33" xfId="2" applyFont="1" applyBorder="1" applyAlignment="1">
      <alignment horizontal="left" wrapText="1"/>
      <protection locked="0"/>
    </xf>
    <xf numFmtId="165" fontId="16" fillId="0" borderId="33" xfId="2" applyNumberFormat="1" applyFont="1" applyBorder="1" applyAlignment="1">
      <alignment horizontal="right"/>
      <protection locked="0"/>
    </xf>
    <xf numFmtId="39" fontId="16" fillId="8" borderId="33" xfId="2" applyNumberFormat="1" applyFont="1" applyFill="1" applyBorder="1" applyAlignment="1">
      <alignment horizontal="right"/>
      <protection locked="0"/>
    </xf>
    <xf numFmtId="39" fontId="16" fillId="0" borderId="33" xfId="2" applyNumberFormat="1" applyFont="1" applyBorder="1" applyAlignment="1">
      <alignment horizontal="right"/>
      <protection locked="0"/>
    </xf>
    <xf numFmtId="37" fontId="30" fillId="0" borderId="0" xfId="2" applyNumberFormat="1" applyFont="1" applyAlignment="1">
      <alignment horizontal="right" vertical="center"/>
      <protection locked="0"/>
    </xf>
    <xf numFmtId="0" fontId="30" fillId="0" borderId="0" xfId="2" applyFont="1" applyAlignment="1">
      <alignment horizontal="left" vertical="center" wrapText="1"/>
      <protection locked="0"/>
    </xf>
    <xf numFmtId="165" fontId="30" fillId="0" borderId="0" xfId="2" applyNumberFormat="1" applyFont="1" applyAlignment="1">
      <alignment horizontal="right" vertical="center"/>
      <protection locked="0"/>
    </xf>
    <xf numFmtId="39" fontId="30" fillId="0" borderId="0" xfId="2" applyNumberFormat="1" applyFont="1" applyAlignment="1">
      <alignment horizontal="right" vertical="center"/>
      <protection locked="0"/>
    </xf>
    <xf numFmtId="37" fontId="31" fillId="0" borderId="33" xfId="2" applyNumberFormat="1" applyFont="1" applyBorder="1" applyAlignment="1">
      <alignment horizontal="right"/>
      <protection locked="0"/>
    </xf>
    <xf numFmtId="0" fontId="31" fillId="0" borderId="33" xfId="2" applyFont="1" applyBorder="1" applyAlignment="1">
      <alignment horizontal="left" wrapText="1"/>
      <protection locked="0"/>
    </xf>
    <xf numFmtId="165" fontId="31" fillId="0" borderId="33" xfId="2" applyNumberFormat="1" applyFont="1" applyBorder="1" applyAlignment="1">
      <alignment horizontal="right"/>
      <protection locked="0"/>
    </xf>
    <xf numFmtId="37" fontId="32" fillId="0" borderId="0" xfId="2" applyNumberFormat="1" applyFont="1" applyAlignment="1">
      <alignment horizontal="right"/>
      <protection locked="0"/>
    </xf>
    <xf numFmtId="0" fontId="32" fillId="0" borderId="0" xfId="2" applyFont="1" applyAlignment="1">
      <alignment horizontal="left" wrapText="1"/>
      <protection locked="0"/>
    </xf>
    <xf numFmtId="165" fontId="32" fillId="0" borderId="0" xfId="2" applyNumberFormat="1" applyFont="1" applyAlignment="1">
      <alignment horizontal="right"/>
      <protection locked="0"/>
    </xf>
    <xf numFmtId="39" fontId="32" fillId="0" borderId="0" xfId="2" applyNumberFormat="1" applyFont="1" applyAlignment="1">
      <alignment horizontal="right"/>
      <protection locked="0"/>
    </xf>
    <xf numFmtId="37" fontId="11" fillId="0" borderId="0" xfId="2" applyNumberFormat="1" applyFont="1" applyAlignment="1">
      <alignment horizontal="right"/>
      <protection locked="0"/>
    </xf>
    <xf numFmtId="0" fontId="11" fillId="0" borderId="0" xfId="2" applyFont="1" applyAlignment="1">
      <alignment horizontal="left" wrapText="1"/>
      <protection locked="0"/>
    </xf>
    <xf numFmtId="165" fontId="11" fillId="0" borderId="0" xfId="2" applyNumberFormat="1" applyFont="1" applyAlignment="1">
      <alignment horizontal="right"/>
      <protection locked="0"/>
    </xf>
    <xf numFmtId="39" fontId="11" fillId="0" borderId="0" xfId="2" applyNumberFormat="1" applyFont="1" applyAlignment="1">
      <alignment horizontal="right"/>
      <protection locked="0"/>
    </xf>
    <xf numFmtId="37" fontId="23" fillId="0" borderId="0" xfId="2" applyNumberFormat="1" applyAlignment="1">
      <alignment horizontal="right" vertical="top"/>
      <protection locked="0"/>
    </xf>
    <xf numFmtId="0" fontId="23" fillId="0" borderId="0" xfId="2" applyAlignment="1">
      <alignment horizontal="left" vertical="top" wrapText="1"/>
      <protection locked="0"/>
    </xf>
    <xf numFmtId="165" fontId="23" fillId="0" borderId="0" xfId="2" applyNumberFormat="1" applyAlignment="1">
      <alignment horizontal="right" vertical="top"/>
      <protection locked="0"/>
    </xf>
    <xf numFmtId="39" fontId="23" fillId="0" borderId="0" xfId="2" applyNumberFormat="1" applyAlignment="1">
      <alignment horizontal="right" vertical="top"/>
      <protection locked="0"/>
    </xf>
    <xf numFmtId="0" fontId="33" fillId="0" borderId="19" xfId="3" applyFont="1" applyBorder="1" applyAlignment="1">
      <alignment vertical="center"/>
    </xf>
    <xf numFmtId="0" fontId="34" fillId="0" borderId="34" xfId="3" applyFont="1" applyBorder="1" applyAlignment="1">
      <alignment horizontal="center" vertical="center" wrapText="1"/>
    </xf>
    <xf numFmtId="4" fontId="34" fillId="0" borderId="0" xfId="3" applyNumberFormat="1" applyFont="1" applyAlignment="1">
      <alignment vertical="center"/>
    </xf>
    <xf numFmtId="0" fontId="34" fillId="0" borderId="0" xfId="3" applyFont="1" applyAlignment="1">
      <alignment vertical="center"/>
    </xf>
    <xf numFmtId="0" fontId="33" fillId="0" borderId="9" xfId="3" applyFont="1" applyBorder="1" applyAlignment="1">
      <alignment vertical="center"/>
    </xf>
    <xf numFmtId="0" fontId="37" fillId="0" borderId="6" xfId="3" applyFont="1" applyBorder="1" applyAlignment="1">
      <alignment horizontal="center" vertical="center" wrapText="1"/>
    </xf>
    <xf numFmtId="4" fontId="35" fillId="0" borderId="10" xfId="3" applyNumberFormat="1" applyFont="1" applyBorder="1" applyAlignment="1">
      <alignment horizontal="center" vertical="center" wrapText="1"/>
    </xf>
    <xf numFmtId="4" fontId="35" fillId="0" borderId="28" xfId="3" applyNumberFormat="1" applyFont="1" applyBorder="1" applyAlignment="1">
      <alignment horizontal="center" vertical="center" wrapText="1"/>
    </xf>
    <xf numFmtId="3" fontId="36" fillId="0" borderId="10" xfId="3" applyNumberFormat="1" applyFont="1" applyBorder="1" applyAlignment="1">
      <alignment horizontal="center" vertical="center"/>
    </xf>
    <xf numFmtId="3" fontId="36" fillId="0" borderId="8" xfId="3" applyNumberFormat="1" applyFont="1" applyBorder="1" applyAlignment="1">
      <alignment horizontal="right" vertical="center"/>
    </xf>
    <xf numFmtId="49" fontId="33" fillId="0" borderId="14" xfId="4" applyFont="1" applyBorder="1" applyAlignment="1">
      <alignment horizontal="left" vertical="center"/>
    </xf>
    <xf numFmtId="49" fontId="39" fillId="0" borderId="30" xfId="4" applyFont="1" applyBorder="1" applyAlignment="1">
      <alignment horizontal="left" vertical="center"/>
    </xf>
    <xf numFmtId="4" fontId="40" fillId="0" borderId="30" xfId="3" applyNumberFormat="1" applyFont="1" applyBorder="1" applyAlignment="1">
      <alignment horizontal="center" vertical="center" wrapText="1"/>
    </xf>
    <xf numFmtId="0" fontId="40" fillId="0" borderId="31" xfId="3" applyFont="1" applyBorder="1" applyAlignment="1">
      <alignment horizontal="center" vertical="center" wrapText="1"/>
    </xf>
    <xf numFmtId="3" fontId="41" fillId="0" borderId="32" xfId="3" applyNumberFormat="1" applyFont="1" applyBorder="1" applyAlignment="1">
      <alignment horizontal="center" vertical="center" wrapText="1"/>
    </xf>
    <xf numFmtId="3" fontId="41" fillId="0" borderId="15" xfId="3" applyNumberFormat="1" applyFont="1" applyBorder="1" applyAlignment="1">
      <alignment horizontal="right" vertical="center" wrapText="1"/>
    </xf>
    <xf numFmtId="0" fontId="33" fillId="11" borderId="1" xfId="3" applyFont="1" applyFill="1" applyBorder="1" applyAlignment="1">
      <alignment vertical="center"/>
    </xf>
    <xf numFmtId="4" fontId="33" fillId="0" borderId="16" xfId="4" applyNumberFormat="1" applyFont="1" applyBorder="1" applyAlignment="1">
      <alignment horizontal="center" vertical="center"/>
    </xf>
    <xf numFmtId="49" fontId="34" fillId="0" borderId="17" xfId="4" applyFont="1" applyBorder="1" applyAlignment="1">
      <alignment horizontal="center" vertical="center" wrapText="1"/>
    </xf>
    <xf numFmtId="3" fontId="34" fillId="0" borderId="17" xfId="4" applyNumberFormat="1" applyFont="1" applyBorder="1" applyAlignment="1">
      <alignment horizontal="center" vertical="center" wrapText="1"/>
    </xf>
    <xf numFmtId="0" fontId="34" fillId="0" borderId="17" xfId="3" applyFont="1" applyBorder="1" applyAlignment="1">
      <alignment horizontal="center" vertical="center" wrapText="1"/>
    </xf>
    <xf numFmtId="3" fontId="34" fillId="0" borderId="18" xfId="4" applyNumberFormat="1" applyFont="1" applyBorder="1" applyAlignment="1" applyProtection="1">
      <alignment horizontal="center" vertical="center" wrapText="1"/>
      <protection locked="0"/>
    </xf>
    <xf numFmtId="49" fontId="33" fillId="12" borderId="1" xfId="4" applyFont="1" applyFill="1" applyBorder="1" applyAlignment="1">
      <alignment horizontal="center" vertical="center"/>
    </xf>
    <xf numFmtId="49" fontId="42" fillId="12" borderId="0" xfId="4" applyFont="1" applyFill="1" applyAlignment="1">
      <alignment vertical="center"/>
    </xf>
    <xf numFmtId="3" fontId="43" fillId="12" borderId="0" xfId="4" applyNumberFormat="1" applyFont="1" applyFill="1" applyAlignment="1">
      <alignment horizontal="center" vertical="center"/>
    </xf>
    <xf numFmtId="4" fontId="43" fillId="12" borderId="0" xfId="4" applyNumberFormat="1" applyFont="1" applyFill="1" applyAlignment="1" applyProtection="1">
      <alignment horizontal="center" vertical="center"/>
      <protection locked="0"/>
    </xf>
    <xf numFmtId="3" fontId="43" fillId="12" borderId="0" xfId="5" applyNumberFormat="1" applyFont="1" applyFill="1" applyBorder="1" applyAlignment="1">
      <alignment horizontal="center" vertical="center"/>
    </xf>
    <xf numFmtId="3" fontId="44" fillId="12" borderId="2" xfId="3" applyNumberFormat="1" applyFont="1" applyFill="1" applyBorder="1" applyAlignment="1">
      <alignment horizontal="right" vertical="center"/>
    </xf>
    <xf numFmtId="4" fontId="34" fillId="12" borderId="0" xfId="3" applyNumberFormat="1" applyFont="1" applyFill="1" applyAlignment="1">
      <alignment vertical="center"/>
    </xf>
    <xf numFmtId="0" fontId="34" fillId="12" borderId="0" xfId="3" applyFont="1" applyFill="1" applyAlignment="1">
      <alignment vertical="center"/>
    </xf>
    <xf numFmtId="49" fontId="36" fillId="0" borderId="0" xfId="4" applyFont="1" applyAlignment="1">
      <alignment vertical="center" wrapText="1"/>
    </xf>
    <xf numFmtId="3" fontId="36" fillId="0" borderId="0" xfId="4" applyNumberFormat="1" applyFont="1" applyAlignment="1">
      <alignment horizontal="center" vertical="center"/>
    </xf>
    <xf numFmtId="4" fontId="36" fillId="0" borderId="0" xfId="4" applyNumberFormat="1" applyFont="1" applyAlignment="1" applyProtection="1">
      <alignment horizontal="center" vertical="center"/>
      <protection locked="0"/>
    </xf>
    <xf numFmtId="3" fontId="43" fillId="0" borderId="0" xfId="5" applyNumberFormat="1" applyFont="1" applyBorder="1" applyAlignment="1">
      <alignment horizontal="center" vertical="center"/>
    </xf>
    <xf numFmtId="3" fontId="44" fillId="0" borderId="2" xfId="3" applyNumberFormat="1" applyFont="1" applyBorder="1" applyAlignment="1">
      <alignment horizontal="right" vertical="center"/>
    </xf>
    <xf numFmtId="49" fontId="33" fillId="0" borderId="1" xfId="4" applyFont="1" applyBorder="1" applyAlignment="1">
      <alignment horizontal="center" vertical="center"/>
    </xf>
    <xf numFmtId="49" fontId="36" fillId="0" borderId="0" xfId="4" applyFont="1" applyAlignment="1">
      <alignment vertical="center"/>
    </xf>
    <xf numFmtId="3" fontId="36" fillId="0" borderId="0" xfId="5" applyNumberFormat="1" applyFont="1" applyBorder="1" applyAlignment="1">
      <alignment horizontal="center" vertical="center"/>
    </xf>
    <xf numFmtId="3" fontId="43" fillId="0" borderId="0" xfId="4" applyNumberFormat="1" applyFont="1" applyAlignment="1">
      <alignment horizontal="center" vertical="center"/>
    </xf>
    <xf numFmtId="4" fontId="43" fillId="0" borderId="0" xfId="4" applyNumberFormat="1" applyFont="1" applyAlignment="1" applyProtection="1">
      <alignment horizontal="center" vertical="center"/>
      <protection locked="0"/>
    </xf>
    <xf numFmtId="49" fontId="43" fillId="0" borderId="0" xfId="4" applyFont="1" applyAlignment="1">
      <alignment vertical="center"/>
    </xf>
    <xf numFmtId="0" fontId="33" fillId="11" borderId="38" xfId="3" applyFont="1" applyFill="1" applyBorder="1" applyAlignment="1">
      <alignment horizontal="left" vertical="center" wrapText="1"/>
    </xf>
    <xf numFmtId="0" fontId="39" fillId="11" borderId="39" xfId="3" applyFont="1" applyFill="1" applyBorder="1" applyAlignment="1">
      <alignment horizontal="left" vertical="center" wrapText="1"/>
    </xf>
    <xf numFmtId="0" fontId="40" fillId="11" borderId="39" xfId="3" applyFont="1" applyFill="1" applyBorder="1" applyAlignment="1">
      <alignment horizontal="center" vertical="center" wrapText="1"/>
    </xf>
    <xf numFmtId="49" fontId="40" fillId="11" borderId="39" xfId="3" applyNumberFormat="1" applyFont="1" applyFill="1" applyBorder="1" applyAlignment="1">
      <alignment horizontal="center" vertical="center" wrapText="1"/>
    </xf>
    <xf numFmtId="3" fontId="40" fillId="11" borderId="39" xfId="3" applyNumberFormat="1" applyFont="1" applyFill="1" applyBorder="1" applyAlignment="1">
      <alignment horizontal="center" vertical="center" wrapText="1"/>
    </xf>
    <xf numFmtId="3" fontId="42" fillId="11" borderId="40" xfId="3" applyNumberFormat="1" applyFont="1" applyFill="1" applyBorder="1" applyAlignment="1">
      <alignment horizontal="right" vertical="center" wrapText="1"/>
    </xf>
    <xf numFmtId="4" fontId="45" fillId="0" borderId="0" xfId="3" applyNumberFormat="1" applyFont="1" applyAlignment="1">
      <alignment vertical="center" wrapText="1"/>
    </xf>
    <xf numFmtId="0" fontId="40" fillId="0" borderId="0" xfId="3" applyFont="1" applyAlignment="1">
      <alignment vertical="center" wrapText="1"/>
    </xf>
    <xf numFmtId="0" fontId="33" fillId="0" borderId="0" xfId="3" applyFont="1" applyAlignment="1">
      <alignment vertical="center" wrapText="1"/>
    </xf>
    <xf numFmtId="0" fontId="36" fillId="0" borderId="0" xfId="3" applyFont="1" applyAlignment="1">
      <alignment vertical="center" wrapText="1"/>
    </xf>
    <xf numFmtId="4" fontId="36" fillId="0" borderId="0" xfId="3" applyNumberFormat="1" applyFont="1" applyAlignment="1">
      <alignment horizontal="center" vertical="center" wrapText="1"/>
    </xf>
    <xf numFmtId="0" fontId="36" fillId="0" borderId="0" xfId="3" applyFont="1" applyAlignment="1">
      <alignment horizontal="center" vertical="center" wrapText="1"/>
    </xf>
    <xf numFmtId="3" fontId="36" fillId="0" borderId="0" xfId="3" applyNumberFormat="1" applyFont="1" applyAlignment="1">
      <alignment horizontal="center" vertical="center" wrapText="1"/>
    </xf>
    <xf numFmtId="3" fontId="36" fillId="0" borderId="0" xfId="3" applyNumberFormat="1" applyFont="1" applyAlignment="1">
      <alignment horizontal="right" vertical="center" wrapText="1"/>
    </xf>
    <xf numFmtId="4" fontId="36" fillId="0" borderId="0" xfId="3" applyNumberFormat="1" applyFont="1" applyAlignment="1">
      <alignment vertical="center" wrapText="1"/>
    </xf>
    <xf numFmtId="0" fontId="50" fillId="0" borderId="0" xfId="11"/>
    <xf numFmtId="0" fontId="50" fillId="9" borderId="0" xfId="11" applyFill="1"/>
    <xf numFmtId="0" fontId="50" fillId="0" borderId="0" xfId="11" applyAlignment="1">
      <alignment horizontal="left" vertical="center"/>
    </xf>
    <xf numFmtId="0" fontId="50" fillId="0" borderId="43" xfId="11" applyBorder="1"/>
    <xf numFmtId="0" fontId="50" fillId="9" borderId="44" xfId="11" applyFill="1" applyBorder="1"/>
    <xf numFmtId="0" fontId="53" fillId="9" borderId="0" xfId="11" applyFont="1" applyFill="1" applyAlignment="1">
      <alignment horizontal="left" vertical="center"/>
    </xf>
    <xf numFmtId="0" fontId="50" fillId="0" borderId="0" xfId="11" applyAlignment="1">
      <alignment vertical="center"/>
    </xf>
    <xf numFmtId="0" fontId="54" fillId="0" borderId="0" xfId="11" applyFont="1" applyAlignment="1">
      <alignment horizontal="left" vertical="center"/>
    </xf>
    <xf numFmtId="0" fontId="50" fillId="9" borderId="44" xfId="11" applyFill="1" applyBorder="1" applyAlignment="1">
      <alignment vertical="center"/>
    </xf>
    <xf numFmtId="0" fontId="50" fillId="9" borderId="0" xfId="11" applyFill="1" applyAlignment="1">
      <alignment vertical="center"/>
    </xf>
    <xf numFmtId="0" fontId="38" fillId="0" borderId="0" xfId="11" applyFont="1" applyAlignment="1">
      <alignment horizontal="left" vertical="center"/>
    </xf>
    <xf numFmtId="167" fontId="38" fillId="0" borderId="0" xfId="11" applyNumberFormat="1" applyFont="1" applyAlignment="1">
      <alignment horizontal="left" vertical="center"/>
    </xf>
    <xf numFmtId="0" fontId="50" fillId="0" borderId="0" xfId="11" applyAlignment="1">
      <alignment vertical="center" wrapText="1"/>
    </xf>
    <xf numFmtId="0" fontId="50" fillId="9" borderId="44" xfId="11" applyFill="1" applyBorder="1" applyAlignment="1">
      <alignment vertical="center" wrapText="1"/>
    </xf>
    <xf numFmtId="0" fontId="50" fillId="9" borderId="0" xfId="11" applyFill="1" applyAlignment="1">
      <alignment vertical="center" wrapText="1"/>
    </xf>
    <xf numFmtId="0" fontId="50" fillId="0" borderId="45" xfId="11" applyBorder="1" applyAlignment="1">
      <alignment vertical="center"/>
    </xf>
    <xf numFmtId="4" fontId="57" fillId="0" borderId="0" xfId="11" applyNumberFormat="1" applyFont="1" applyAlignment="1">
      <alignment vertical="center"/>
    </xf>
    <xf numFmtId="0" fontId="54" fillId="0" borderId="0" xfId="11" applyFont="1" applyAlignment="1">
      <alignment horizontal="right" vertical="center"/>
    </xf>
    <xf numFmtId="4" fontId="54" fillId="0" borderId="0" xfId="11" applyNumberFormat="1" applyFont="1" applyAlignment="1">
      <alignment vertical="center"/>
    </xf>
    <xf numFmtId="168" fontId="54" fillId="0" borderId="0" xfId="11" applyNumberFormat="1" applyFont="1" applyAlignment="1">
      <alignment horizontal="right" vertical="center"/>
    </xf>
    <xf numFmtId="0" fontId="50" fillId="13" borderId="0" xfId="11" applyFill="1" applyAlignment="1">
      <alignment vertical="center"/>
    </xf>
    <xf numFmtId="0" fontId="50" fillId="13" borderId="47" xfId="11" applyFill="1" applyBorder="1" applyAlignment="1">
      <alignment vertical="center"/>
    </xf>
    <xf numFmtId="4" fontId="59" fillId="13" borderId="47" xfId="11" applyNumberFormat="1" applyFont="1" applyFill="1" applyBorder="1" applyAlignment="1">
      <alignment vertical="center"/>
    </xf>
    <xf numFmtId="0" fontId="50" fillId="13" borderId="48" xfId="11" applyFill="1" applyBorder="1" applyAlignment="1">
      <alignment vertical="center"/>
    </xf>
    <xf numFmtId="0" fontId="50" fillId="0" borderId="49" xfId="11" applyBorder="1" applyAlignment="1">
      <alignment vertical="center"/>
    </xf>
    <xf numFmtId="0" fontId="50" fillId="0" borderId="50" xfId="11" applyBorder="1" applyAlignment="1">
      <alignment vertical="center"/>
    </xf>
    <xf numFmtId="0" fontId="54" fillId="0" borderId="50" xfId="11" applyFont="1" applyBorder="1" applyAlignment="1">
      <alignment horizontal="right" vertical="center"/>
    </xf>
    <xf numFmtId="0" fontId="50" fillId="0" borderId="52" xfId="11" applyBorder="1" applyAlignment="1">
      <alignment vertical="center"/>
    </xf>
    <xf numFmtId="0" fontId="50" fillId="0" borderId="43" xfId="11" applyBorder="1" applyAlignment="1">
      <alignment vertical="center"/>
    </xf>
    <xf numFmtId="0" fontId="38" fillId="0" borderId="0" xfId="11" applyFont="1" applyAlignment="1">
      <alignment horizontal="left" vertical="center" wrapText="1"/>
    </xf>
    <xf numFmtId="0" fontId="61" fillId="13" borderId="0" xfId="11" applyFont="1" applyFill="1" applyAlignment="1">
      <alignment horizontal="right" vertical="center"/>
    </xf>
    <xf numFmtId="0" fontId="63" fillId="0" borderId="0" xfId="11" applyFont="1" applyAlignment="1">
      <alignment vertical="center"/>
    </xf>
    <xf numFmtId="0" fontId="63" fillId="0" borderId="53" xfId="11" applyFont="1" applyBorder="1" applyAlignment="1">
      <alignment vertical="center"/>
    </xf>
    <xf numFmtId="4" fontId="63" fillId="0" borderId="53" xfId="11" applyNumberFormat="1" applyFont="1" applyBorder="1" applyAlignment="1">
      <alignment vertical="center"/>
    </xf>
    <xf numFmtId="0" fontId="63" fillId="9" borderId="44" xfId="11" applyFont="1" applyFill="1" applyBorder="1" applyAlignment="1">
      <alignment vertical="center"/>
    </xf>
    <xf numFmtId="0" fontId="63" fillId="9" borderId="0" xfId="11" applyFont="1" applyFill="1" applyAlignment="1">
      <alignment vertical="center"/>
    </xf>
    <xf numFmtId="0" fontId="64" fillId="0" borderId="0" xfId="11" applyFont="1" applyAlignment="1">
      <alignment vertical="center"/>
    </xf>
    <xf numFmtId="0" fontId="64" fillId="0" borderId="53" xfId="11" applyFont="1" applyBorder="1" applyAlignment="1">
      <alignment vertical="center"/>
    </xf>
    <xf numFmtId="4" fontId="64" fillId="0" borderId="53" xfId="11" applyNumberFormat="1" applyFont="1" applyBorder="1" applyAlignment="1">
      <alignment vertical="center"/>
    </xf>
    <xf numFmtId="0" fontId="64" fillId="9" borderId="44" xfId="11" applyFont="1" applyFill="1" applyBorder="1" applyAlignment="1">
      <alignment vertical="center"/>
    </xf>
    <xf numFmtId="0" fontId="64" fillId="9" borderId="0" xfId="11" applyFont="1" applyFill="1" applyAlignment="1">
      <alignment vertical="center"/>
    </xf>
    <xf numFmtId="0" fontId="50" fillId="0" borderId="0" xfId="11" applyAlignment="1">
      <alignment horizontal="center" vertical="center" wrapText="1"/>
    </xf>
    <xf numFmtId="0" fontId="61" fillId="13" borderId="55" xfId="11" applyFont="1" applyFill="1" applyBorder="1" applyAlignment="1">
      <alignment horizontal="center" vertical="center" wrapText="1"/>
    </xf>
    <xf numFmtId="0" fontId="61" fillId="13" borderId="56" xfId="11" applyFont="1" applyFill="1" applyBorder="1" applyAlignment="1">
      <alignment horizontal="center" vertical="center" wrapText="1"/>
    </xf>
    <xf numFmtId="0" fontId="61" fillId="13" borderId="0" xfId="11" applyFont="1" applyFill="1" applyAlignment="1">
      <alignment horizontal="center" vertical="center" wrapText="1"/>
    </xf>
    <xf numFmtId="0" fontId="50" fillId="9" borderId="44" xfId="11" applyFill="1" applyBorder="1" applyAlignment="1">
      <alignment horizontal="center" vertical="center" wrapText="1"/>
    </xf>
    <xf numFmtId="0" fontId="65" fillId="9" borderId="54" xfId="11" applyFont="1" applyFill="1" applyBorder="1" applyAlignment="1">
      <alignment horizontal="center" vertical="center" wrapText="1"/>
    </xf>
    <xf numFmtId="0" fontId="65" fillId="9" borderId="55" xfId="11" applyFont="1" applyFill="1" applyBorder="1" applyAlignment="1">
      <alignment horizontal="center" vertical="center" wrapText="1"/>
    </xf>
    <xf numFmtId="0" fontId="65" fillId="9" borderId="56" xfId="11" applyFont="1" applyFill="1" applyBorder="1" applyAlignment="1">
      <alignment horizontal="center" vertical="center" wrapText="1"/>
    </xf>
    <xf numFmtId="0" fontId="50" fillId="9" borderId="0" xfId="11" applyFill="1" applyAlignment="1">
      <alignment horizontal="center" vertical="center" wrapText="1"/>
    </xf>
    <xf numFmtId="4" fontId="57" fillId="0" borderId="0" xfId="11" applyNumberFormat="1" applyFont="1"/>
    <xf numFmtId="0" fontId="50" fillId="9" borderId="57" xfId="11" applyFill="1" applyBorder="1" applyAlignment="1">
      <alignment vertical="center"/>
    </xf>
    <xf numFmtId="0" fontId="50" fillId="9" borderId="45" xfId="11" applyFill="1" applyBorder="1" applyAlignment="1">
      <alignment vertical="center"/>
    </xf>
    <xf numFmtId="164" fontId="66" fillId="9" borderId="45" xfId="11" applyNumberFormat="1" applyFont="1" applyFill="1" applyBorder="1"/>
    <xf numFmtId="164" fontId="66" fillId="9" borderId="58" xfId="11" applyNumberFormat="1" applyFont="1" applyFill="1" applyBorder="1"/>
    <xf numFmtId="4" fontId="50" fillId="9" borderId="0" xfId="11" applyNumberFormat="1" applyFill="1" applyAlignment="1">
      <alignment vertical="center"/>
    </xf>
    <xf numFmtId="4" fontId="67" fillId="0" borderId="0" xfId="11" applyNumberFormat="1" applyFont="1" applyAlignment="1">
      <alignment vertical="center"/>
    </xf>
    <xf numFmtId="0" fontId="68" fillId="0" borderId="0" xfId="11" applyFont="1"/>
    <xf numFmtId="0" fontId="68" fillId="0" borderId="0" xfId="11" applyFont="1" applyAlignment="1">
      <alignment horizontal="left"/>
    </xf>
    <xf numFmtId="4" fontId="63" fillId="0" borderId="0" xfId="11" applyNumberFormat="1" applyFont="1"/>
    <xf numFmtId="0" fontId="68" fillId="9" borderId="44" xfId="11" applyFont="1" applyFill="1" applyBorder="1"/>
    <xf numFmtId="0" fontId="68" fillId="9" borderId="59" xfId="11" applyFont="1" applyFill="1" applyBorder="1"/>
    <xf numFmtId="0" fontId="68" fillId="9" borderId="0" xfId="11" applyFont="1" applyFill="1"/>
    <xf numFmtId="164" fontId="68" fillId="9" borderId="0" xfId="11" applyNumberFormat="1" applyFont="1" applyFill="1"/>
    <xf numFmtId="164" fontId="68" fillId="9" borderId="60" xfId="11" applyNumberFormat="1" applyFont="1" applyFill="1" applyBorder="1"/>
    <xf numFmtId="4" fontId="68" fillId="9" borderId="0" xfId="11" applyNumberFormat="1" applyFont="1" applyFill="1"/>
    <xf numFmtId="0" fontId="68" fillId="0" borderId="0" xfId="11" applyFont="1" applyAlignment="1">
      <alignment horizontal="center"/>
    </xf>
    <xf numFmtId="4" fontId="68" fillId="0" borderId="0" xfId="11" applyNumberFormat="1" applyFont="1" applyAlignment="1">
      <alignment vertical="center"/>
    </xf>
    <xf numFmtId="4" fontId="64" fillId="0" borderId="0" xfId="11" applyNumberFormat="1" applyFont="1"/>
    <xf numFmtId="4" fontId="61" fillId="0" borderId="61" xfId="11" applyNumberFormat="1" applyFont="1" applyBorder="1" applyAlignment="1" applyProtection="1">
      <alignment vertical="center"/>
      <protection locked="0"/>
    </xf>
    <xf numFmtId="0" fontId="50" fillId="0" borderId="61" xfId="11" applyBorder="1" applyAlignment="1" applyProtection="1">
      <alignment vertical="center"/>
      <protection locked="0"/>
    </xf>
    <xf numFmtId="0" fontId="65" fillId="9" borderId="59" xfId="11" applyFont="1" applyFill="1" applyBorder="1" applyAlignment="1">
      <alignment horizontal="left" vertical="center"/>
    </xf>
    <xf numFmtId="0" fontId="65" fillId="9" borderId="0" xfId="11" applyFont="1" applyFill="1" applyAlignment="1">
      <alignment horizontal="center" vertical="center"/>
    </xf>
    <xf numFmtId="164" fontId="65" fillId="9" borderId="0" xfId="11" applyNumberFormat="1" applyFont="1" applyFill="1" applyAlignment="1">
      <alignment vertical="center"/>
    </xf>
    <xf numFmtId="164" fontId="65" fillId="9" borderId="60" xfId="11" applyNumberFormat="1" applyFont="1" applyFill="1" applyBorder="1" applyAlignment="1">
      <alignment vertical="center"/>
    </xf>
    <xf numFmtId="0" fontId="61" fillId="0" borderId="0" xfId="11" applyFont="1" applyAlignment="1">
      <alignment horizontal="left" vertical="center"/>
    </xf>
    <xf numFmtId="4" fontId="50" fillId="0" borderId="0" xfId="11" applyNumberFormat="1" applyAlignment="1">
      <alignment vertical="center"/>
    </xf>
    <xf numFmtId="4" fontId="69" fillId="0" borderId="61" xfId="11" applyNumberFormat="1" applyFont="1" applyBorder="1" applyAlignment="1" applyProtection="1">
      <alignment vertical="center"/>
      <protection locked="0"/>
    </xf>
    <xf numFmtId="0" fontId="70" fillId="0" borderId="61" xfId="11" applyFont="1" applyBorder="1" applyAlignment="1" applyProtection="1">
      <alignment vertical="center"/>
      <protection locked="0"/>
    </xf>
    <xf numFmtId="0" fontId="70" fillId="9" borderId="44" xfId="11" applyFont="1" applyFill="1" applyBorder="1" applyAlignment="1">
      <alignment vertical="center"/>
    </xf>
    <xf numFmtId="0" fontId="69" fillId="9" borderId="59" xfId="11" applyFont="1" applyFill="1" applyBorder="1" applyAlignment="1">
      <alignment horizontal="left" vertical="center"/>
    </xf>
    <xf numFmtId="0" fontId="69" fillId="9" borderId="0" xfId="11" applyFont="1" applyFill="1" applyAlignment="1">
      <alignment horizontal="center" vertical="center"/>
    </xf>
    <xf numFmtId="6" fontId="50" fillId="9" borderId="44" xfId="11" applyNumberFormat="1" applyFill="1" applyBorder="1" applyAlignment="1">
      <alignment vertical="center"/>
    </xf>
    <xf numFmtId="6" fontId="70" fillId="9" borderId="44" xfId="11" applyNumberFormat="1" applyFont="1" applyFill="1" applyBorder="1" applyAlignment="1">
      <alignment vertical="center"/>
    </xf>
    <xf numFmtId="4" fontId="68" fillId="9" borderId="44" xfId="11" applyNumberFormat="1" applyFont="1" applyFill="1" applyBorder="1"/>
    <xf numFmtId="0" fontId="65" fillId="9" borderId="62" xfId="11" applyFont="1" applyFill="1" applyBorder="1" applyAlignment="1">
      <alignment horizontal="left" vertical="center"/>
    </xf>
    <xf numFmtId="0" fontId="65" fillId="9" borderId="53" xfId="11" applyFont="1" applyFill="1" applyBorder="1" applyAlignment="1">
      <alignment horizontal="center" vertical="center"/>
    </xf>
    <xf numFmtId="164" fontId="65" fillId="9" borderId="53" xfId="11" applyNumberFormat="1" applyFont="1" applyFill="1" applyBorder="1" applyAlignment="1">
      <alignment vertical="center"/>
    </xf>
    <xf numFmtId="164" fontId="65" fillId="9" borderId="63" xfId="11" applyNumberFormat="1" applyFont="1" applyFill="1" applyBorder="1" applyAlignment="1">
      <alignment vertical="center"/>
    </xf>
    <xf numFmtId="3" fontId="43" fillId="10" borderId="0" xfId="4" applyNumberFormat="1" applyFont="1" applyFill="1" applyAlignment="1">
      <alignment horizontal="center" vertical="center"/>
    </xf>
    <xf numFmtId="4" fontId="7" fillId="4" borderId="26" xfId="0" applyNumberFormat="1" applyFont="1" applyFill="1" applyBorder="1" applyAlignment="1" applyProtection="1">
      <alignment vertical="center" shrinkToFit="1"/>
      <protection locked="0"/>
    </xf>
    <xf numFmtId="4" fontId="69" fillId="6" borderId="61" xfId="0" applyNumberFormat="1" applyFont="1" applyFill="1" applyBorder="1" applyAlignment="1" applyProtection="1">
      <alignment vertical="center"/>
      <protection locked="0"/>
    </xf>
    <xf numFmtId="4" fontId="61" fillId="6" borderId="61" xfId="0" applyNumberFormat="1" applyFont="1" applyFill="1" applyBorder="1" applyAlignment="1" applyProtection="1">
      <alignment vertical="center"/>
      <protection locked="0"/>
    </xf>
    <xf numFmtId="4" fontId="69" fillId="0" borderId="61" xfId="0" applyNumberFormat="1" applyFont="1" applyBorder="1" applyAlignment="1" applyProtection="1">
      <alignment vertical="center"/>
      <protection locked="0"/>
    </xf>
    <xf numFmtId="0" fontId="50" fillId="0" borderId="42" xfId="11" applyBorder="1"/>
    <xf numFmtId="0" fontId="50" fillId="0" borderId="44" xfId="11" applyBorder="1"/>
    <xf numFmtId="0" fontId="52" fillId="0" borderId="0" xfId="11" applyFont="1" applyAlignment="1">
      <alignment horizontal="left" vertical="center"/>
    </xf>
    <xf numFmtId="0" fontId="50" fillId="0" borderId="44" xfId="11" applyBorder="1" applyAlignment="1">
      <alignment vertical="center"/>
    </xf>
    <xf numFmtId="0" fontId="50" fillId="0" borderId="44" xfId="11" applyBorder="1" applyAlignment="1">
      <alignment vertical="center" wrapText="1"/>
    </xf>
    <xf numFmtId="0" fontId="56" fillId="0" borderId="0" xfId="11" applyFont="1" applyAlignment="1">
      <alignment horizontal="left" vertical="center"/>
    </xf>
    <xf numFmtId="0" fontId="58" fillId="0" borderId="0" xfId="11" applyFont="1" applyAlignment="1">
      <alignment horizontal="left" vertical="center"/>
    </xf>
    <xf numFmtId="0" fontId="59" fillId="13" borderId="46" xfId="11" applyFont="1" applyFill="1" applyBorder="1" applyAlignment="1">
      <alignment horizontal="left" vertical="center"/>
    </xf>
    <xf numFmtId="0" fontId="59" fillId="13" borderId="47" xfId="11" applyFont="1" applyFill="1" applyBorder="1" applyAlignment="1">
      <alignment horizontal="right" vertical="center"/>
    </xf>
    <xf numFmtId="0" fontId="59" fillId="13" borderId="47" xfId="11" applyFont="1" applyFill="1" applyBorder="1" applyAlignment="1">
      <alignment horizontal="center" vertical="center"/>
    </xf>
    <xf numFmtId="0" fontId="60" fillId="0" borderId="49" xfId="11" applyFont="1" applyBorder="1" applyAlignment="1">
      <alignment horizontal="left" vertical="center"/>
    </xf>
    <xf numFmtId="0" fontId="54" fillId="0" borderId="50" xfId="11" applyFont="1" applyBorder="1" applyAlignment="1">
      <alignment horizontal="left" vertical="center"/>
    </xf>
    <xf numFmtId="0" fontId="54" fillId="0" borderId="50" xfId="11" applyFont="1" applyBorder="1" applyAlignment="1">
      <alignment horizontal="center" vertical="center"/>
    </xf>
    <xf numFmtId="0" fontId="50" fillId="0" borderId="51" xfId="11" applyBorder="1" applyAlignment="1">
      <alignment vertical="center"/>
    </xf>
    <xf numFmtId="0" fontId="50" fillId="0" borderId="42" xfId="11" applyBorder="1" applyAlignment="1">
      <alignment vertical="center"/>
    </xf>
    <xf numFmtId="0" fontId="61" fillId="13" borderId="0" xfId="11" applyFont="1" applyFill="1" applyAlignment="1">
      <alignment horizontal="left" vertical="center"/>
    </xf>
    <xf numFmtId="0" fontId="62" fillId="0" borderId="0" xfId="11" applyFont="1" applyAlignment="1">
      <alignment horizontal="left" vertical="center"/>
    </xf>
    <xf numFmtId="0" fontId="63" fillId="0" borderId="44" xfId="11" applyFont="1" applyBorder="1" applyAlignment="1">
      <alignment vertical="center"/>
    </xf>
    <xf numFmtId="0" fontId="63" fillId="0" borderId="53" xfId="11" applyFont="1" applyBorder="1" applyAlignment="1">
      <alignment horizontal="left" vertical="center"/>
    </xf>
    <xf numFmtId="0" fontId="64" fillId="0" borderId="44" xfId="11" applyFont="1" applyBorder="1" applyAlignment="1">
      <alignment vertical="center"/>
    </xf>
    <xf numFmtId="0" fontId="64" fillId="0" borderId="53" xfId="11" applyFont="1" applyBorder="1" applyAlignment="1">
      <alignment horizontal="left" vertical="center"/>
    </xf>
    <xf numFmtId="0" fontId="50" fillId="0" borderId="44" xfId="11" applyBorder="1" applyAlignment="1">
      <alignment horizontal="center" vertical="center" wrapText="1"/>
    </xf>
    <xf numFmtId="0" fontId="61" fillId="13" borderId="54" xfId="11" applyFont="1" applyFill="1" applyBorder="1" applyAlignment="1">
      <alignment horizontal="center" vertical="center" wrapText="1"/>
    </xf>
    <xf numFmtId="0" fontId="57" fillId="0" borderId="0" xfId="11" applyFont="1" applyAlignment="1">
      <alignment horizontal="left" vertical="center"/>
    </xf>
    <xf numFmtId="0" fontId="68" fillId="0" borderId="44" xfId="11" applyFont="1" applyBorder="1"/>
    <xf numFmtId="0" fontId="63" fillId="0" borderId="0" xfId="11" applyFont="1" applyAlignment="1">
      <alignment horizontal="left"/>
    </xf>
    <xf numFmtId="0" fontId="64" fillId="0" borderId="0" xfId="11" applyFont="1" applyAlignment="1">
      <alignment horizontal="left"/>
    </xf>
    <xf numFmtId="0" fontId="61" fillId="0" borderId="61" xfId="11" applyFont="1" applyBorder="1" applyAlignment="1">
      <alignment horizontal="center" vertical="center"/>
    </xf>
    <xf numFmtId="49" fontId="61" fillId="0" borderId="61" xfId="11" applyNumberFormat="1" applyFont="1" applyBorder="1" applyAlignment="1">
      <alignment horizontal="left" vertical="center" wrapText="1"/>
    </xf>
    <xf numFmtId="0" fontId="61" fillId="0" borderId="61" xfId="11" applyFont="1" applyBorder="1" applyAlignment="1">
      <alignment horizontal="left" vertical="center" wrapText="1"/>
    </xf>
    <xf numFmtId="0" fontId="61" fillId="0" borderId="61" xfId="11" applyFont="1" applyBorder="1" applyAlignment="1">
      <alignment horizontal="center" vertical="center" wrapText="1"/>
    </xf>
    <xf numFmtId="169" fontId="61" fillId="0" borderId="61" xfId="11" applyNumberFormat="1" applyFont="1" applyBorder="1" applyAlignment="1">
      <alignment vertical="center"/>
    </xf>
    <xf numFmtId="0" fontId="69" fillId="0" borderId="61" xfId="11" applyFont="1" applyBorder="1" applyAlignment="1">
      <alignment horizontal="center" vertical="center"/>
    </xf>
    <xf numFmtId="49" fontId="69" fillId="0" borderId="61" xfId="11" applyNumberFormat="1" applyFont="1" applyBorder="1" applyAlignment="1">
      <alignment horizontal="left" vertical="center" wrapText="1"/>
    </xf>
    <xf numFmtId="0" fontId="69" fillId="0" borderId="61" xfId="11" applyFont="1" applyBorder="1" applyAlignment="1">
      <alignment horizontal="left" vertical="center" wrapText="1"/>
    </xf>
    <xf numFmtId="0" fontId="69" fillId="0" borderId="61" xfId="11" applyFont="1" applyBorder="1" applyAlignment="1">
      <alignment horizontal="center" vertical="center" wrapText="1"/>
    </xf>
    <xf numFmtId="169" fontId="69" fillId="0" borderId="61" xfId="11" applyNumberFormat="1" applyFont="1" applyBorder="1" applyAlignment="1">
      <alignment vertical="center"/>
    </xf>
    <xf numFmtId="169" fontId="61" fillId="9" borderId="61" xfId="11" applyNumberFormat="1" applyFont="1" applyFill="1" applyBorder="1" applyAlignment="1">
      <alignment vertical="center"/>
    </xf>
    <xf numFmtId="0" fontId="0" fillId="0" borderId="66" xfId="0" applyBorder="1"/>
    <xf numFmtId="4" fontId="16" fillId="10" borderId="26" xfId="0" applyNumberFormat="1" applyFont="1" applyFill="1" applyBorder="1" applyAlignment="1">
      <alignment vertical="top" shrinkToFit="1"/>
    </xf>
    <xf numFmtId="0" fontId="0" fillId="0" borderId="70" xfId="0" applyBorder="1" applyAlignment="1">
      <alignment horizontal="left" vertical="top" indent="1"/>
    </xf>
    <xf numFmtId="0" fontId="0" fillId="0" borderId="71" xfId="0" applyBorder="1" applyAlignment="1">
      <alignment horizontal="left" vertical="center"/>
    </xf>
    <xf numFmtId="0" fontId="0" fillId="0" borderId="71" xfId="0" applyBorder="1"/>
    <xf numFmtId="0" fontId="8" fillId="0" borderId="71" xfId="0" applyFont="1" applyBorder="1" applyAlignment="1">
      <alignment horizontal="left" vertical="center"/>
    </xf>
    <xf numFmtId="0" fontId="8" fillId="0" borderId="71" xfId="0" applyFont="1" applyBorder="1"/>
    <xf numFmtId="1" fontId="8" fillId="0" borderId="71" xfId="0" applyNumberFormat="1" applyFont="1" applyBorder="1" applyAlignment="1">
      <alignment horizontal="right" vertical="center"/>
    </xf>
    <xf numFmtId="0" fontId="0" fillId="0" borderId="71" xfId="0" applyBorder="1" applyAlignment="1">
      <alignment horizontal="left" vertical="center" indent="1"/>
    </xf>
    <xf numFmtId="0" fontId="8" fillId="0" borderId="71" xfId="0" applyFont="1" applyBorder="1" applyAlignment="1">
      <alignment vertical="center"/>
    </xf>
    <xf numFmtId="49" fontId="0" fillId="0" borderId="74" xfId="0" applyNumberFormat="1" applyBorder="1" applyAlignment="1">
      <alignment horizontal="left" vertical="center"/>
    </xf>
    <xf numFmtId="1" fontId="8" fillId="0" borderId="72" xfId="0" applyNumberFormat="1" applyFont="1" applyBorder="1" applyAlignment="1">
      <alignment horizontal="right" vertical="center"/>
    </xf>
    <xf numFmtId="3" fontId="7" fillId="3" borderId="75" xfId="0" applyNumberFormat="1" applyFont="1" applyFill="1" applyBorder="1" applyAlignment="1">
      <alignment vertical="center"/>
    </xf>
    <xf numFmtId="3" fontId="7" fillId="3" borderId="76" xfId="0" applyNumberFormat="1" applyFont="1" applyFill="1" applyBorder="1" applyAlignment="1">
      <alignment vertical="center"/>
    </xf>
    <xf numFmtId="3" fontId="7" fillId="3" borderId="76" xfId="0" applyNumberFormat="1" applyFont="1" applyFill="1" applyBorder="1" applyAlignment="1">
      <alignment vertical="center" wrapText="1"/>
    </xf>
    <xf numFmtId="3" fontId="10" fillId="3" borderId="77" xfId="0" applyNumberFormat="1" applyFont="1" applyFill="1" applyBorder="1" applyAlignment="1">
      <alignment horizontal="center" vertical="center" wrapText="1" shrinkToFit="1"/>
    </xf>
    <xf numFmtId="3" fontId="7" fillId="3" borderId="77" xfId="0" applyNumberFormat="1" applyFont="1" applyFill="1" applyBorder="1" applyAlignment="1">
      <alignment horizontal="center" vertical="center" wrapText="1" shrinkToFit="1"/>
    </xf>
    <xf numFmtId="3" fontId="7" fillId="3" borderId="77" xfId="0" applyNumberFormat="1" applyFont="1" applyFill="1" applyBorder="1" applyAlignment="1">
      <alignment horizontal="center" vertical="center" wrapText="1"/>
    </xf>
    <xf numFmtId="3" fontId="0" fillId="0" borderId="72" xfId="0" applyNumberFormat="1" applyBorder="1"/>
    <xf numFmtId="3" fontId="3" fillId="0" borderId="78" xfId="0" applyNumberFormat="1" applyFont="1" applyBorder="1" applyAlignment="1">
      <alignment horizontal="right" wrapText="1" shrinkToFit="1"/>
    </xf>
    <xf numFmtId="3" fontId="3" fillId="0" borderId="78" xfId="0" applyNumberFormat="1" applyFont="1" applyBorder="1" applyAlignment="1">
      <alignment horizontal="right" shrinkToFit="1"/>
    </xf>
    <xf numFmtId="3" fontId="0" fillId="0" borderId="78" xfId="0" applyNumberFormat="1" applyBorder="1" applyAlignment="1">
      <alignment shrinkToFit="1"/>
    </xf>
    <xf numFmtId="3" fontId="0" fillId="0" borderId="78" xfId="0" applyNumberFormat="1" applyBorder="1"/>
    <xf numFmtId="3" fontId="0" fillId="5" borderId="29" xfId="0" applyNumberFormat="1" applyFill="1" applyBorder="1" applyAlignment="1">
      <alignment wrapText="1" shrinkToFit="1"/>
    </xf>
    <xf numFmtId="3" fontId="0" fillId="5" borderId="29" xfId="0" applyNumberFormat="1" applyFill="1" applyBorder="1" applyAlignment="1">
      <alignment shrinkToFit="1"/>
    </xf>
    <xf numFmtId="3" fontId="0" fillId="5" borderId="29" xfId="0" applyNumberFormat="1" applyFill="1" applyBorder="1"/>
    <xf numFmtId="0" fontId="15" fillId="3" borderId="75" xfId="0" applyFont="1" applyFill="1" applyBorder="1" applyAlignment="1">
      <alignment horizontal="center" vertical="center" wrapText="1"/>
    </xf>
    <xf numFmtId="0" fontId="15" fillId="3" borderId="76" xfId="0" applyFont="1" applyFill="1" applyBorder="1" applyAlignment="1">
      <alignment horizontal="center" vertical="center" wrapText="1"/>
    </xf>
    <xf numFmtId="0" fontId="15" fillId="3" borderId="77" xfId="0" applyFont="1" applyFill="1" applyBorder="1" applyAlignment="1">
      <alignment horizontal="center" vertical="center" wrapText="1"/>
    </xf>
    <xf numFmtId="49" fontId="7" fillId="0" borderId="75" xfId="0" applyNumberFormat="1" applyFont="1" applyBorder="1" applyAlignment="1">
      <alignment vertical="center"/>
    </xf>
    <xf numFmtId="4" fontId="7" fillId="0" borderId="77" xfId="0" applyNumberFormat="1" applyFont="1" applyBorder="1" applyAlignment="1">
      <alignment horizontal="center" vertical="center"/>
    </xf>
    <xf numFmtId="4" fontId="7" fillId="0" borderId="77" xfId="0" applyNumberFormat="1" applyFont="1" applyBorder="1" applyAlignment="1">
      <alignment vertical="center"/>
    </xf>
    <xf numFmtId="0" fontId="0" fillId="0" borderId="78" xfId="0" applyBorder="1" applyAlignment="1">
      <alignment vertical="center"/>
    </xf>
    <xf numFmtId="49" fontId="0" fillId="0" borderId="71" xfId="0" applyNumberFormat="1" applyBorder="1" applyAlignment="1">
      <alignment vertical="center"/>
    </xf>
    <xf numFmtId="0" fontId="0" fillId="3" borderId="78" xfId="0" applyFill="1" applyBorder="1"/>
    <xf numFmtId="49" fontId="0" fillId="3" borderId="71" xfId="0" applyNumberFormat="1" applyFill="1" applyBorder="1"/>
    <xf numFmtId="0" fontId="0" fillId="3" borderId="71" xfId="0" applyFill="1" applyBorder="1"/>
    <xf numFmtId="0" fontId="0" fillId="3" borderId="73" xfId="0" applyFill="1" applyBorder="1"/>
    <xf numFmtId="0" fontId="0" fillId="3" borderId="77" xfId="0" applyFill="1" applyBorder="1"/>
    <xf numFmtId="49" fontId="0" fillId="3" borderId="77" xfId="0" applyNumberFormat="1" applyFill="1" applyBorder="1"/>
    <xf numFmtId="0" fontId="0" fillId="3" borderId="75" xfId="0" applyFill="1" applyBorder="1"/>
    <xf numFmtId="0" fontId="0" fillId="3" borderId="77" xfId="0" applyFill="1" applyBorder="1" applyAlignment="1">
      <alignment wrapText="1"/>
    </xf>
    <xf numFmtId="0" fontId="0" fillId="3" borderId="72" xfId="0" applyFill="1" applyBorder="1" applyAlignment="1">
      <alignment vertical="top"/>
    </xf>
    <xf numFmtId="49" fontId="0" fillId="3" borderId="72" xfId="0" applyNumberFormat="1" applyFill="1" applyBorder="1" applyAlignment="1">
      <alignment vertical="top"/>
    </xf>
    <xf numFmtId="49" fontId="0" fillId="3" borderId="78" xfId="0" applyNumberFormat="1" applyFill="1" applyBorder="1" applyAlignment="1">
      <alignment vertical="top"/>
    </xf>
    <xf numFmtId="0" fontId="0" fillId="3" borderId="78" xfId="0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8" fillId="3" borderId="72" xfId="0" applyFont="1" applyFill="1" applyBorder="1" applyAlignment="1">
      <alignment vertical="top"/>
    </xf>
    <xf numFmtId="49" fontId="8" fillId="3" borderId="71" xfId="0" applyNumberFormat="1" applyFont="1" applyFill="1" applyBorder="1" applyAlignment="1">
      <alignment vertical="top"/>
    </xf>
    <xf numFmtId="49" fontId="8" fillId="3" borderId="71" xfId="0" applyNumberFormat="1" applyFont="1" applyFill="1" applyBorder="1" applyAlignment="1">
      <alignment horizontal="left" vertical="top" wrapText="1"/>
    </xf>
    <xf numFmtId="0" fontId="8" fillId="3" borderId="71" xfId="0" applyFont="1" applyFill="1" applyBorder="1" applyAlignment="1">
      <alignment vertical="top"/>
    </xf>
    <xf numFmtId="4" fontId="8" fillId="3" borderId="73" xfId="0" applyNumberFormat="1" applyFont="1" applyFill="1" applyBorder="1" applyAlignment="1">
      <alignment vertical="top"/>
    </xf>
    <xf numFmtId="0" fontId="0" fillId="0" borderId="71" xfId="0" applyBorder="1" applyAlignment="1">
      <alignment vertical="center"/>
    </xf>
    <xf numFmtId="0" fontId="0" fillId="0" borderId="73" xfId="0" applyBorder="1" applyAlignment="1">
      <alignment vertical="center"/>
    </xf>
    <xf numFmtId="170" fontId="6" fillId="0" borderId="0" xfId="0" applyNumberFormat="1" applyFont="1"/>
    <xf numFmtId="170" fontId="0" fillId="0" borderId="71" xfId="0" applyNumberFormat="1" applyBorder="1" applyAlignment="1">
      <alignment vertical="center"/>
    </xf>
    <xf numFmtId="170" fontId="0" fillId="3" borderId="71" xfId="0" applyNumberFormat="1" applyFill="1" applyBorder="1"/>
    <xf numFmtId="170" fontId="0" fillId="3" borderId="77" xfId="0" applyNumberFormat="1" applyFill="1" applyBorder="1"/>
    <xf numFmtId="170" fontId="0" fillId="3" borderId="78" xfId="0" applyNumberFormat="1" applyFill="1" applyBorder="1" applyAlignment="1">
      <alignment vertical="top"/>
    </xf>
    <xf numFmtId="170" fontId="16" fillId="0" borderId="26" xfId="0" applyNumberFormat="1" applyFont="1" applyBorder="1" applyAlignment="1">
      <alignment vertical="top" shrinkToFit="1"/>
    </xf>
    <xf numFmtId="170" fontId="17" fillId="0" borderId="26" xfId="0" applyNumberFormat="1" applyFont="1" applyBorder="1" applyAlignment="1">
      <alignment vertical="top" wrapText="1" shrinkToFit="1"/>
    </xf>
    <xf numFmtId="170" fontId="18" fillId="0" borderId="26" xfId="0" applyNumberFormat="1" applyFont="1" applyBorder="1" applyAlignment="1">
      <alignment vertical="top" wrapText="1" shrinkToFit="1"/>
    </xf>
    <xf numFmtId="170" fontId="0" fillId="3" borderId="29" xfId="0" applyNumberFormat="1" applyFill="1" applyBorder="1" applyAlignment="1">
      <alignment vertical="top" shrinkToFit="1"/>
    </xf>
    <xf numFmtId="170" fontId="19" fillId="0" borderId="0" xfId="0" applyNumberFormat="1" applyFont="1" applyAlignment="1">
      <alignment vertical="top" wrapText="1" shrinkToFit="1"/>
    </xf>
    <xf numFmtId="170" fontId="16" fillId="10" borderId="26" xfId="0" applyNumberFormat="1" applyFont="1" applyFill="1" applyBorder="1" applyAlignment="1">
      <alignment vertical="top" shrinkToFit="1"/>
    </xf>
    <xf numFmtId="170" fontId="20" fillId="0" borderId="26" xfId="0" applyNumberFormat="1" applyFont="1" applyBorder="1" applyAlignment="1">
      <alignment vertical="top" wrapText="1" shrinkToFit="1"/>
    </xf>
    <xf numFmtId="170" fontId="18" fillId="0" borderId="29" xfId="0" applyNumberFormat="1" applyFont="1" applyBorder="1" applyAlignment="1">
      <alignment vertical="top" wrapText="1" shrinkToFit="1"/>
    </xf>
    <xf numFmtId="170" fontId="0" fillId="0" borderId="0" xfId="0" applyNumberFormat="1" applyAlignment="1">
      <alignment vertical="top"/>
    </xf>
    <xf numFmtId="170" fontId="8" fillId="3" borderId="71" xfId="0" applyNumberFormat="1" applyFont="1" applyFill="1" applyBorder="1" applyAlignment="1">
      <alignment vertical="top"/>
    </xf>
    <xf numFmtId="170" fontId="0" fillId="0" borderId="0" xfId="0" applyNumberFormat="1"/>
    <xf numFmtId="0" fontId="0" fillId="9" borderId="0" xfId="0" applyFill="1" applyAlignment="1">
      <alignment vertical="top"/>
    </xf>
    <xf numFmtId="0" fontId="0" fillId="9" borderId="0" xfId="0" applyFill="1" applyAlignment="1">
      <alignment horizontal="left" vertical="top" wrapText="1"/>
    </xf>
    <xf numFmtId="170" fontId="0" fillId="9" borderId="0" xfId="0" applyNumberFormat="1" applyFill="1" applyAlignment="1">
      <alignment vertical="top"/>
    </xf>
    <xf numFmtId="0" fontId="0" fillId="9" borderId="0" xfId="0" applyFill="1"/>
    <xf numFmtId="0" fontId="0" fillId="9" borderId="0" xfId="0" applyFill="1" applyAlignment="1" applyProtection="1">
      <alignment vertical="top" wrapText="1"/>
      <protection locked="0"/>
    </xf>
    <xf numFmtId="0" fontId="0" fillId="9" borderId="0" xfId="0" applyFill="1" applyAlignment="1" applyProtection="1">
      <alignment horizontal="left" vertical="top" wrapText="1"/>
      <protection locked="0"/>
    </xf>
    <xf numFmtId="170" fontId="0" fillId="9" borderId="0" xfId="0" applyNumberFormat="1" applyFill="1" applyAlignment="1" applyProtection="1">
      <alignment vertical="top" wrapText="1"/>
      <protection locked="0"/>
    </xf>
    <xf numFmtId="49" fontId="0" fillId="9" borderId="0" xfId="0" applyNumberFormat="1" applyFill="1" applyAlignment="1">
      <alignment vertical="top"/>
    </xf>
    <xf numFmtId="49" fontId="0" fillId="9" borderId="0" xfId="0" applyNumberFormat="1" applyFill="1" applyAlignment="1">
      <alignment horizontal="left" vertical="top" wrapText="1"/>
    </xf>
    <xf numFmtId="37" fontId="16" fillId="0" borderId="33" xfId="2" applyNumberFormat="1" applyFont="1" applyBorder="1" applyAlignment="1">
      <alignment horizontal="right" vertical="center"/>
      <protection locked="0"/>
    </xf>
    <xf numFmtId="0" fontId="16" fillId="0" borderId="33" xfId="2" applyFont="1" applyBorder="1" applyAlignment="1">
      <alignment horizontal="left" vertical="center" wrapText="1"/>
      <protection locked="0"/>
    </xf>
    <xf numFmtId="0" fontId="16" fillId="0" borderId="79" xfId="0" applyFont="1" applyBorder="1" applyAlignment="1" applyProtection="1">
      <alignment horizontal="left" vertical="center" wrapText="1"/>
      <protection locked="0"/>
    </xf>
    <xf numFmtId="165" fontId="16" fillId="0" borderId="33" xfId="2" applyNumberFormat="1" applyFont="1" applyBorder="1" applyAlignment="1">
      <alignment horizontal="right" vertical="center"/>
      <protection locked="0"/>
    </xf>
    <xf numFmtId="39" fontId="16" fillId="8" borderId="33" xfId="2" applyNumberFormat="1" applyFont="1" applyFill="1" applyBorder="1" applyAlignment="1">
      <alignment horizontal="right" vertical="center"/>
      <protection locked="0"/>
    </xf>
    <xf numFmtId="39" fontId="16" fillId="0" borderId="33" xfId="2" applyNumberFormat="1" applyFont="1" applyBorder="1" applyAlignment="1">
      <alignment horizontal="right" vertical="center"/>
      <protection locked="0"/>
    </xf>
    <xf numFmtId="0" fontId="23" fillId="0" borderId="0" xfId="2" applyAlignment="1">
      <alignment horizontal="left" vertical="center"/>
      <protection locked="0"/>
    </xf>
    <xf numFmtId="0" fontId="3" fillId="2" borderId="64" xfId="0" applyFont="1" applyFill="1" applyBorder="1" applyAlignment="1">
      <alignment horizontal="left" wrapText="1"/>
    </xf>
    <xf numFmtId="0" fontId="3" fillId="2" borderId="65" xfId="0" applyFont="1" applyFill="1" applyBorder="1" applyAlignment="1">
      <alignment horizontal="left" wrapText="1"/>
    </xf>
    <xf numFmtId="49" fontId="0" fillId="0" borderId="67" xfId="0" applyNumberFormat="1" applyBorder="1" applyAlignment="1">
      <alignment horizontal="left" wrapText="1"/>
    </xf>
    <xf numFmtId="49" fontId="0" fillId="0" borderId="68" xfId="0" applyNumberFormat="1" applyBorder="1" applyAlignment="1">
      <alignment horizontal="left" wrapText="1"/>
    </xf>
    <xf numFmtId="49" fontId="0" fillId="0" borderId="69" xfId="0" applyNumberFormat="1" applyBorder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6" fillId="3" borderId="17" xfId="0" applyNumberFormat="1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4" borderId="7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72" xfId="0" applyNumberFormat="1" applyFont="1" applyBorder="1" applyAlignment="1">
      <alignment horizontal="right" vertical="center" indent="1"/>
    </xf>
    <xf numFmtId="4" fontId="13" fillId="0" borderId="73" xfId="0" applyNumberFormat="1" applyFont="1" applyBorder="1" applyAlignment="1">
      <alignment horizontal="right" vertical="center" indent="1"/>
    </xf>
    <xf numFmtId="4" fontId="13" fillId="0" borderId="74" xfId="0" applyNumberFormat="1" applyFont="1" applyBorder="1" applyAlignment="1">
      <alignment horizontal="right" vertical="center" indent="1"/>
    </xf>
    <xf numFmtId="4" fontId="11" fillId="0" borderId="72" xfId="0" applyNumberFormat="1" applyFont="1" applyBorder="1" applyAlignment="1">
      <alignment vertical="center"/>
    </xf>
    <xf numFmtId="4" fontId="11" fillId="0" borderId="71" xfId="0" applyNumberFormat="1" applyFont="1" applyBorder="1" applyAlignment="1">
      <alignment vertical="center"/>
    </xf>
    <xf numFmtId="4" fontId="11" fillId="0" borderId="72" xfId="0" applyNumberFormat="1" applyFont="1" applyBorder="1" applyAlignment="1">
      <alignment horizontal="right" vertical="center" indent="1"/>
    </xf>
    <xf numFmtId="4" fontId="11" fillId="0" borderId="73" xfId="0" applyNumberFormat="1" applyFont="1" applyBorder="1" applyAlignment="1">
      <alignment horizontal="right" vertical="center" indent="1"/>
    </xf>
    <xf numFmtId="4" fontId="11" fillId="0" borderId="74" xfId="0" applyNumberFormat="1" applyFont="1" applyBorder="1" applyAlignment="1">
      <alignment horizontal="right" vertical="center" indent="1"/>
    </xf>
    <xf numFmtId="4" fontId="11" fillId="0" borderId="72" xfId="0" applyNumberFormat="1" applyFont="1" applyBorder="1" applyAlignment="1">
      <alignment horizontal="right" vertical="center"/>
    </xf>
    <xf numFmtId="4" fontId="11" fillId="0" borderId="71" xfId="0" applyNumberFormat="1" applyFont="1" applyBorder="1" applyAlignment="1">
      <alignment horizontal="right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7" xfId="0" applyNumberFormat="1" applyFont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3" fontId="0" fillId="0" borderId="71" xfId="0" applyNumberFormat="1" applyBorder="1"/>
    <xf numFmtId="3" fontId="0" fillId="0" borderId="71" xfId="0" applyNumberFormat="1" applyBorder="1" applyAlignment="1">
      <alignment wrapText="1"/>
    </xf>
    <xf numFmtId="3" fontId="0" fillId="5" borderId="72" xfId="0" applyNumberFormat="1" applyFill="1" applyBorder="1"/>
    <xf numFmtId="3" fontId="0" fillId="5" borderId="71" xfId="0" applyNumberFormat="1" applyFill="1" applyBorder="1"/>
    <xf numFmtId="3" fontId="0" fillId="5" borderId="73" xfId="0" applyNumberFormat="1" applyFill="1" applyBorder="1"/>
    <xf numFmtId="0" fontId="15" fillId="3" borderId="77" xfId="0" applyFont="1" applyFill="1" applyBorder="1" applyAlignment="1">
      <alignment horizontal="center" vertical="center" wrapText="1"/>
    </xf>
    <xf numFmtId="49" fontId="7" fillId="0" borderId="75" xfId="0" applyNumberFormat="1" applyFont="1" applyBorder="1" applyAlignment="1">
      <alignment vertical="center" wrapText="1"/>
    </xf>
    <xf numFmtId="49" fontId="7" fillId="0" borderId="76" xfId="0" applyNumberFormat="1" applyFont="1" applyBorder="1" applyAlignment="1">
      <alignment vertical="center" wrapText="1"/>
    </xf>
    <xf numFmtId="4" fontId="7" fillId="0" borderId="77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26" xfId="0" applyNumberFormat="1" applyFont="1" applyBorder="1" applyAlignment="1">
      <alignment vertical="center"/>
    </xf>
    <xf numFmtId="4" fontId="7" fillId="5" borderId="29" xfId="0" applyNumberFormat="1" applyFont="1" applyFill="1" applyBorder="1"/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29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24" fillId="0" borderId="0" xfId="2" applyFont="1" applyAlignment="1" applyProtection="1">
      <alignment horizontal="center" vertical="center"/>
    </xf>
    <xf numFmtId="0" fontId="24" fillId="0" borderId="0" xfId="2" applyFont="1" applyAlignment="1">
      <alignment horizontal="center" vertical="center"/>
      <protection locked="0"/>
    </xf>
    <xf numFmtId="4" fontId="35" fillId="0" borderId="35" xfId="3" applyNumberFormat="1" applyFont="1" applyBorder="1" applyAlignment="1">
      <alignment horizontal="center" vertical="center" wrapText="1"/>
    </xf>
    <xf numFmtId="4" fontId="35" fillId="0" borderId="36" xfId="3" applyNumberFormat="1" applyFont="1" applyBorder="1" applyAlignment="1">
      <alignment horizontal="center" vertical="center" wrapText="1"/>
    </xf>
    <xf numFmtId="3" fontId="36" fillId="0" borderId="35" xfId="3" applyNumberFormat="1" applyFont="1" applyBorder="1" applyAlignment="1">
      <alignment horizontal="left" vertical="center" wrapText="1"/>
    </xf>
    <xf numFmtId="3" fontId="36" fillId="0" borderId="37" xfId="3" applyNumberFormat="1" applyFont="1" applyBorder="1" applyAlignment="1">
      <alignment horizontal="left" vertical="center"/>
    </xf>
    <xf numFmtId="0" fontId="39" fillId="11" borderId="17" xfId="3" applyFont="1" applyFill="1" applyBorder="1" applyAlignment="1">
      <alignment horizontal="center" vertical="center" wrapText="1"/>
    </xf>
    <xf numFmtId="0" fontId="39" fillId="11" borderId="18" xfId="3" applyFont="1" applyFill="1" applyBorder="1" applyAlignment="1">
      <alignment horizontal="center" vertical="center" wrapText="1"/>
    </xf>
    <xf numFmtId="0" fontId="55" fillId="0" borderId="0" xfId="11" applyFont="1" applyAlignment="1">
      <alignment horizontal="left" vertical="center" wrapText="1"/>
    </xf>
    <xf numFmtId="0" fontId="50" fillId="0" borderId="0" xfId="11" applyAlignment="1">
      <alignment vertical="center"/>
    </xf>
    <xf numFmtId="0" fontId="51" fillId="9" borderId="0" xfId="11" applyFont="1" applyFill="1" applyAlignment="1">
      <alignment horizontal="center" vertical="center"/>
    </xf>
    <xf numFmtId="0" fontId="50" fillId="9" borderId="0" xfId="11" applyFill="1"/>
    <xf numFmtId="0" fontId="38" fillId="0" borderId="0" xfId="11" applyFont="1" applyAlignment="1">
      <alignment horizontal="left" vertical="center"/>
    </xf>
    <xf numFmtId="0" fontId="38" fillId="0" borderId="0" xfId="11" applyFont="1" applyAlignment="1">
      <alignment horizontal="left" vertical="center" wrapText="1"/>
    </xf>
  </cellXfs>
  <cellStyles count="12">
    <cellStyle name="Hlavička" xfId="6" xr:uid="{00000000-0005-0000-0000-000000000000}"/>
    <cellStyle name="měny 2" xfId="5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4" xr:uid="{00000000-0005-0000-0000-000005000000}"/>
    <cellStyle name="normální 5" xfId="11" xr:uid="{00000000-0005-0000-0000-000006000000}"/>
    <cellStyle name="normální_estimatif tdr - FRANCO-TCHEQUE-indice2_rv" xfId="3" xr:uid="{00000000-0005-0000-0000-000007000000}"/>
    <cellStyle name="Podhlavička" xfId="7" xr:uid="{00000000-0005-0000-0000-000008000000}"/>
    <cellStyle name="Styl 1" xfId="8" xr:uid="{00000000-0005-0000-0000-000009000000}"/>
    <cellStyle name="쉼표 [0]_LS '09 Selling Price_091214_CZ" xfId="9" xr:uid="{00000000-0005-0000-0000-00000A000000}"/>
    <cellStyle name="표준_'07년 Line-up_LGEAK_060907" xfId="10" xr:uid="{00000000-0005-0000-0000-00000B000000}"/>
  </cellStyles>
  <dxfs count="373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tavebn&#237;%20&#250;pravy%20a%20p&#345;&#237;stavba%20rampy%20soci&#225;ln&#237;ho%20za&#345;&#237;zen&#237;%20I.etapa%20kpl%20slepy_prac06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Documents/Dokumenty/rozpo&#269;ty/TA3/M&#283;sto%20Sezimovo%20Usti/Soci&#225;lky%20hilton/Elektro/Rozpo&#269;et_Soci&#225;lky%20U%20LETN&#205;HO%20KINA%20V%20SEZIMOV&#282;%20&#218;ST&#205;_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I.etapa"/>
      <sheetName val="M21_1"/>
    </sheetNames>
    <sheetDataSet>
      <sheetData sheetId="0">
        <row r="8">
          <cell r="AN8" t="str">
            <v>18. 11. 2024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5"/>
  <sheetViews>
    <sheetView workbookViewId="0">
      <selection activeCell="A7" sqref="A7"/>
    </sheetView>
  </sheetViews>
  <sheetFormatPr defaultRowHeight="13.2" x14ac:dyDescent="0.25"/>
  <sheetData>
    <row r="2" spans="2:9" ht="13.8" thickBot="1" x14ac:dyDescent="0.3">
      <c r="B2" s="27" t="s">
        <v>38</v>
      </c>
    </row>
    <row r="3" spans="2:9" ht="57.75" customHeight="1" thickTop="1" x14ac:dyDescent="0.25">
      <c r="B3" s="452" t="s">
        <v>39</v>
      </c>
      <c r="C3" s="453"/>
      <c r="D3" s="453"/>
      <c r="E3" s="453"/>
      <c r="F3" s="453"/>
      <c r="G3" s="453"/>
      <c r="H3" s="453"/>
      <c r="I3" s="366"/>
    </row>
    <row r="4" spans="2:9" ht="26.4" customHeight="1" thickBot="1" x14ac:dyDescent="0.3">
      <c r="B4" s="454" t="s">
        <v>1115</v>
      </c>
      <c r="C4" s="455"/>
      <c r="D4" s="455"/>
      <c r="E4" s="455"/>
      <c r="F4" s="455"/>
      <c r="G4" s="455"/>
      <c r="H4" s="455"/>
      <c r="I4" s="456"/>
    </row>
    <row r="5" spans="2:9" ht="13.8" thickTop="1" x14ac:dyDescent="0.25"/>
  </sheetData>
  <mergeCells count="2">
    <mergeCell ref="B3:H3"/>
    <mergeCell ref="B4:I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O66"/>
  <sheetViews>
    <sheetView showGridLines="0" topLeftCell="B41" zoomScaleNormal="100" zoomScaleSheetLayoutView="75" workbookViewId="0">
      <selection activeCell="I18" sqref="I18:J1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 x14ac:dyDescent="0.25">
      <c r="A1" s="54" t="s">
        <v>36</v>
      </c>
      <c r="B1" s="458" t="s">
        <v>42</v>
      </c>
      <c r="C1" s="459"/>
      <c r="D1" s="459"/>
      <c r="E1" s="459"/>
      <c r="F1" s="459"/>
      <c r="G1" s="459"/>
      <c r="H1" s="459"/>
      <c r="I1" s="459"/>
      <c r="J1" s="460"/>
    </row>
    <row r="2" spans="1:15" ht="23.25" customHeight="1" x14ac:dyDescent="0.25">
      <c r="A2" s="3"/>
      <c r="B2" s="60" t="s">
        <v>40</v>
      </c>
      <c r="C2" s="61"/>
      <c r="D2" s="461" t="s">
        <v>47</v>
      </c>
      <c r="E2" s="462"/>
      <c r="F2" s="462"/>
      <c r="G2" s="462"/>
      <c r="H2" s="462"/>
      <c r="I2" s="462"/>
      <c r="J2" s="463"/>
      <c r="O2" s="1"/>
    </row>
    <row r="3" spans="1:15" ht="23.25" customHeight="1" x14ac:dyDescent="0.25">
      <c r="A3" s="3"/>
      <c r="B3" s="62" t="s">
        <v>45</v>
      </c>
      <c r="C3" s="63"/>
      <c r="D3" s="464" t="s">
        <v>43</v>
      </c>
      <c r="E3" s="465"/>
      <c r="F3" s="465"/>
      <c r="G3" s="465"/>
      <c r="H3" s="465"/>
      <c r="I3" s="465"/>
      <c r="J3" s="466"/>
    </row>
    <row r="4" spans="1:15" ht="23.25" hidden="1" customHeight="1" x14ac:dyDescent="0.25">
      <c r="A4" s="3"/>
      <c r="B4" s="64" t="s">
        <v>44</v>
      </c>
      <c r="C4" s="65"/>
      <c r="D4" s="66"/>
      <c r="E4" s="66"/>
      <c r="F4" s="67"/>
      <c r="G4" s="67"/>
      <c r="H4" s="67"/>
      <c r="I4" s="67"/>
      <c r="J4" s="68"/>
    </row>
    <row r="5" spans="1:15" ht="24" customHeight="1" x14ac:dyDescent="0.25">
      <c r="A5" s="3"/>
      <c r="B5" s="39" t="s">
        <v>21</v>
      </c>
      <c r="D5" s="69" t="s">
        <v>48</v>
      </c>
      <c r="E5" s="22"/>
      <c r="F5" s="22"/>
      <c r="G5" s="22"/>
      <c r="H5" s="24" t="s">
        <v>33</v>
      </c>
      <c r="I5" s="69" t="s">
        <v>52</v>
      </c>
      <c r="J5" s="9"/>
    </row>
    <row r="6" spans="1:15" ht="15.75" customHeight="1" x14ac:dyDescent="0.25">
      <c r="A6" s="3"/>
      <c r="B6" s="34"/>
      <c r="C6" s="22"/>
      <c r="D6" s="69" t="s">
        <v>49</v>
      </c>
      <c r="E6" s="22"/>
      <c r="F6" s="22"/>
      <c r="G6" s="22"/>
      <c r="H6" s="24" t="s">
        <v>34</v>
      </c>
      <c r="I6" s="69"/>
      <c r="J6" s="9"/>
    </row>
    <row r="7" spans="1:15" ht="15.75" customHeight="1" x14ac:dyDescent="0.25">
      <c r="A7" s="3"/>
      <c r="B7" s="35"/>
      <c r="C7" s="70" t="s">
        <v>51</v>
      </c>
      <c r="D7" s="59" t="s">
        <v>50</v>
      </c>
      <c r="E7" s="29"/>
      <c r="F7" s="29"/>
      <c r="G7" s="29"/>
      <c r="H7" s="30"/>
      <c r="I7" s="29"/>
      <c r="J7" s="41"/>
    </row>
    <row r="8" spans="1:15" ht="24" hidden="1" customHeight="1" x14ac:dyDescent="0.25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5">
      <c r="A10" s="3"/>
      <c r="B10" s="42"/>
      <c r="C10" s="23"/>
      <c r="D10" s="38"/>
      <c r="E10" s="30"/>
      <c r="F10" s="30"/>
      <c r="G10" s="15"/>
      <c r="H10" s="15"/>
      <c r="I10" s="43"/>
      <c r="J10" s="41"/>
    </row>
    <row r="11" spans="1:15" ht="24" customHeight="1" x14ac:dyDescent="0.25">
      <c r="A11" s="3"/>
      <c r="B11" s="39" t="s">
        <v>18</v>
      </c>
      <c r="D11" s="467"/>
      <c r="E11" s="467"/>
      <c r="F11" s="467"/>
      <c r="G11" s="467"/>
      <c r="H11" s="24" t="s">
        <v>33</v>
      </c>
      <c r="I11" s="126"/>
      <c r="J11" s="9"/>
    </row>
    <row r="12" spans="1:15" ht="15.75" customHeight="1" x14ac:dyDescent="0.25">
      <c r="A12" s="3"/>
      <c r="B12" s="34"/>
      <c r="C12" s="22"/>
      <c r="D12" s="468"/>
      <c r="E12" s="468"/>
      <c r="F12" s="468"/>
      <c r="G12" s="468"/>
      <c r="H12" s="24" t="s">
        <v>34</v>
      </c>
      <c r="I12" s="126"/>
      <c r="J12" s="9"/>
    </row>
    <row r="13" spans="1:15" ht="15.75" customHeight="1" x14ac:dyDescent="0.25">
      <c r="A13" s="3"/>
      <c r="B13" s="35"/>
      <c r="C13" s="127"/>
      <c r="D13" s="457"/>
      <c r="E13" s="457"/>
      <c r="F13" s="457"/>
      <c r="G13" s="457"/>
      <c r="H13" s="25"/>
      <c r="I13" s="29"/>
      <c r="J13" s="41"/>
    </row>
    <row r="14" spans="1:15" ht="24" hidden="1" customHeight="1" x14ac:dyDescent="0.25">
      <c r="A14" s="3"/>
      <c r="B14" s="368" t="s">
        <v>20</v>
      </c>
      <c r="C14" s="48"/>
      <c r="D14" s="49" t="s">
        <v>46</v>
      </c>
      <c r="E14" s="50"/>
      <c r="F14" s="50"/>
      <c r="G14" s="50"/>
      <c r="H14" s="51"/>
      <c r="I14" s="50"/>
      <c r="J14" s="52"/>
    </row>
    <row r="15" spans="1:15" ht="32.25" customHeight="1" x14ac:dyDescent="0.25">
      <c r="A15" s="3"/>
      <c r="B15" s="42" t="s">
        <v>31</v>
      </c>
      <c r="C15" s="53"/>
      <c r="D15" s="15"/>
      <c r="E15" s="469"/>
      <c r="F15" s="469"/>
      <c r="G15" s="470"/>
      <c r="H15" s="470"/>
      <c r="I15" s="470" t="s">
        <v>28</v>
      </c>
      <c r="J15" s="471"/>
    </row>
    <row r="16" spans="1:15" ht="23.25" customHeight="1" x14ac:dyDescent="0.25">
      <c r="A16" s="93" t="s">
        <v>23</v>
      </c>
      <c r="B16" s="94" t="s">
        <v>23</v>
      </c>
      <c r="C16" s="369"/>
      <c r="D16" s="370"/>
      <c r="E16" s="472"/>
      <c r="F16" s="473"/>
      <c r="G16" s="472"/>
      <c r="H16" s="473"/>
      <c r="I16" s="472">
        <f>SUMIF(F47:F62,A16,I47:I62)+SUMIF(F47:F62,"PSU",I47:I62)</f>
        <v>0</v>
      </c>
      <c r="J16" s="474"/>
    </row>
    <row r="17" spans="1:10" ht="23.25" customHeight="1" x14ac:dyDescent="0.25">
      <c r="A17" s="93" t="s">
        <v>24</v>
      </c>
      <c r="B17" s="94" t="s">
        <v>24</v>
      </c>
      <c r="C17" s="369"/>
      <c r="D17" s="370"/>
      <c r="E17" s="472"/>
      <c r="F17" s="473"/>
      <c r="G17" s="472"/>
      <c r="H17" s="473"/>
      <c r="I17" s="472">
        <f>SUMIF(F47:F62,A17,I47:I62)</f>
        <v>0</v>
      </c>
      <c r="J17" s="474"/>
    </row>
    <row r="18" spans="1:10" ht="23.25" customHeight="1" x14ac:dyDescent="0.25">
      <c r="A18" s="93" t="s">
        <v>25</v>
      </c>
      <c r="B18" s="94" t="s">
        <v>25</v>
      </c>
      <c r="C18" s="369"/>
      <c r="D18" s="370"/>
      <c r="E18" s="472"/>
      <c r="F18" s="473"/>
      <c r="G18" s="472"/>
      <c r="H18" s="473"/>
      <c r="I18" s="472">
        <f>SUMIF(F47:F62,A18,I47:I62)</f>
        <v>0</v>
      </c>
      <c r="J18" s="474"/>
    </row>
    <row r="19" spans="1:10" ht="23.25" customHeight="1" x14ac:dyDescent="0.25">
      <c r="A19" s="93" t="s">
        <v>86</v>
      </c>
      <c r="B19" s="94" t="s">
        <v>26</v>
      </c>
      <c r="C19" s="369"/>
      <c r="D19" s="370"/>
      <c r="E19" s="472"/>
      <c r="F19" s="473"/>
      <c r="G19" s="472"/>
      <c r="H19" s="473"/>
      <c r="I19" s="472">
        <f>SUMIF(F47:F62,A19,I47:I62)</f>
        <v>0</v>
      </c>
      <c r="J19" s="474"/>
    </row>
    <row r="20" spans="1:10" ht="23.25" customHeight="1" x14ac:dyDescent="0.25">
      <c r="A20" s="93" t="s">
        <v>87</v>
      </c>
      <c r="B20" s="94" t="s">
        <v>27</v>
      </c>
      <c r="C20" s="369"/>
      <c r="D20" s="370"/>
      <c r="E20" s="472"/>
      <c r="F20" s="473"/>
      <c r="G20" s="472"/>
      <c r="H20" s="473"/>
      <c r="I20" s="472">
        <f>SUMIF(F47:F62,A20,I47:I62)</f>
        <v>0</v>
      </c>
      <c r="J20" s="474"/>
    </row>
    <row r="21" spans="1:10" ht="23.25" customHeight="1" x14ac:dyDescent="0.25">
      <c r="A21" s="3"/>
      <c r="B21" s="55" t="s">
        <v>28</v>
      </c>
      <c r="C21" s="371"/>
      <c r="D21" s="372"/>
      <c r="E21" s="477"/>
      <c r="F21" s="478"/>
      <c r="G21" s="477"/>
      <c r="H21" s="478"/>
      <c r="I21" s="477">
        <f>SUM(I16:J20)</f>
        <v>0</v>
      </c>
      <c r="J21" s="479"/>
    </row>
    <row r="22" spans="1:10" ht="33" customHeight="1" x14ac:dyDescent="0.25">
      <c r="A22" s="3"/>
      <c r="B22" s="47" t="s">
        <v>32</v>
      </c>
      <c r="C22" s="369"/>
      <c r="D22" s="370"/>
      <c r="E22" s="373"/>
      <c r="F22" s="374"/>
      <c r="G22" s="375"/>
      <c r="H22" s="375"/>
      <c r="I22" s="375"/>
      <c r="J22" s="376"/>
    </row>
    <row r="23" spans="1:10" ht="23.25" customHeight="1" x14ac:dyDescent="0.25">
      <c r="A23" s="3"/>
      <c r="B23" s="45" t="s">
        <v>11</v>
      </c>
      <c r="C23" s="369"/>
      <c r="D23" s="370"/>
      <c r="E23" s="377">
        <v>12</v>
      </c>
      <c r="F23" s="374" t="s">
        <v>0</v>
      </c>
      <c r="G23" s="475">
        <f>ZakladDPHSniVypocet</f>
        <v>0</v>
      </c>
      <c r="H23" s="476"/>
      <c r="I23" s="476"/>
      <c r="J23" s="376" t="str">
        <f t="shared" ref="J23:J28" si="0">Mena</f>
        <v>CZK</v>
      </c>
    </row>
    <row r="24" spans="1:10" ht="23.25" customHeight="1" x14ac:dyDescent="0.25">
      <c r="A24" s="3"/>
      <c r="B24" s="45" t="s">
        <v>12</v>
      </c>
      <c r="C24" s="369"/>
      <c r="D24" s="370"/>
      <c r="E24" s="377">
        <f>SazbaDPH1</f>
        <v>12</v>
      </c>
      <c r="F24" s="374" t="s">
        <v>0</v>
      </c>
      <c r="G24" s="480">
        <f>ZakladDPHSni*SazbaDPH1/100</f>
        <v>0</v>
      </c>
      <c r="H24" s="481"/>
      <c r="I24" s="481"/>
      <c r="J24" s="376" t="str">
        <f t="shared" si="0"/>
        <v>CZK</v>
      </c>
    </row>
    <row r="25" spans="1:10" ht="23.25" customHeight="1" x14ac:dyDescent="0.25">
      <c r="A25" s="3"/>
      <c r="B25" s="45" t="s">
        <v>13</v>
      </c>
      <c r="C25" s="369"/>
      <c r="D25" s="370"/>
      <c r="E25" s="377">
        <v>21</v>
      </c>
      <c r="F25" s="374" t="s">
        <v>0</v>
      </c>
      <c r="G25" s="475">
        <f>ZakladDPHZaklVypocet</f>
        <v>0</v>
      </c>
      <c r="H25" s="476"/>
      <c r="I25" s="476"/>
      <c r="J25" s="376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482">
        <f>ZakladDPHZakl*SazbaDPH2/100</f>
        <v>0</v>
      </c>
      <c r="H26" s="483"/>
      <c r="I26" s="483"/>
      <c r="J26" s="44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484">
        <f>0</f>
        <v>0</v>
      </c>
      <c r="H27" s="484"/>
      <c r="I27" s="484"/>
      <c r="J27" s="46" t="str">
        <f t="shared" si="0"/>
        <v>CZK</v>
      </c>
    </row>
    <row r="28" spans="1:10" ht="27.75" hidden="1" customHeight="1" thickBot="1" x14ac:dyDescent="0.3">
      <c r="A28" s="3"/>
      <c r="B28" s="75" t="s">
        <v>22</v>
      </c>
      <c r="C28" s="76"/>
      <c r="D28" s="76"/>
      <c r="E28" s="77"/>
      <c r="F28" s="78"/>
      <c r="G28" s="485">
        <f>ZakladDPHSniVypocet+ZakladDPHZaklVypocet</f>
        <v>0</v>
      </c>
      <c r="H28" s="485"/>
      <c r="I28" s="485"/>
      <c r="J28" s="79" t="str">
        <f t="shared" si="0"/>
        <v>CZK</v>
      </c>
    </row>
    <row r="29" spans="1:10" ht="27.75" customHeight="1" thickBot="1" x14ac:dyDescent="0.3">
      <c r="A29" s="3"/>
      <c r="B29" s="75" t="s">
        <v>35</v>
      </c>
      <c r="C29" s="80"/>
      <c r="D29" s="80"/>
      <c r="E29" s="80"/>
      <c r="F29" s="80"/>
      <c r="G29" s="486">
        <f>ZakladDPHSni+DPHSni+ZakladDPHZakl+DPHZakl+Zaokrouhleni</f>
        <v>0</v>
      </c>
      <c r="H29" s="486"/>
      <c r="I29" s="486"/>
      <c r="J29" s="81" t="s">
        <v>55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45644</v>
      </c>
      <c r="I32" s="32"/>
      <c r="J32" s="10"/>
    </row>
    <row r="33" spans="1:10" ht="47.25" customHeight="1" x14ac:dyDescent="0.25">
      <c r="A33" s="3"/>
      <c r="B33" s="3"/>
      <c r="J33" s="10"/>
    </row>
    <row r="34" spans="1:10" s="27" customFormat="1" ht="18.75" customHeight="1" x14ac:dyDescent="0.25">
      <c r="A34" s="26"/>
      <c r="B34" s="26"/>
      <c r="D34" s="487"/>
      <c r="E34" s="487"/>
      <c r="G34" s="487"/>
      <c r="H34" s="487"/>
      <c r="I34" s="487"/>
      <c r="J34" s="31"/>
    </row>
    <row r="35" spans="1:10" ht="12.75" customHeight="1" x14ac:dyDescent="0.25">
      <c r="A35" s="3"/>
      <c r="B35" s="3"/>
      <c r="D35" s="488" t="s">
        <v>2</v>
      </c>
      <c r="E35" s="488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3">
      <c r="B37" s="56" t="s">
        <v>15</v>
      </c>
      <c r="C37" s="2"/>
      <c r="D37" s="2"/>
      <c r="E37" s="2"/>
      <c r="F37" s="74"/>
      <c r="G37" s="74"/>
      <c r="H37" s="74"/>
      <c r="I37" s="74"/>
      <c r="J37" s="2"/>
    </row>
    <row r="38" spans="1:10" ht="25.5" hidden="1" customHeight="1" x14ac:dyDescent="0.25">
      <c r="A38" s="73" t="s">
        <v>37</v>
      </c>
      <c r="B38" s="378" t="s">
        <v>16</v>
      </c>
      <c r="C38" s="379" t="s">
        <v>5</v>
      </c>
      <c r="D38" s="380"/>
      <c r="E38" s="380"/>
      <c r="F38" s="381" t="str">
        <f>B23</f>
        <v>Základ pro sníženou DPH</v>
      </c>
      <c r="G38" s="381" t="str">
        <f>B25</f>
        <v>Základ pro základní DPH</v>
      </c>
      <c r="H38" s="382" t="s">
        <v>17</v>
      </c>
      <c r="I38" s="382" t="s">
        <v>1</v>
      </c>
      <c r="J38" s="383" t="s">
        <v>0</v>
      </c>
    </row>
    <row r="39" spans="1:10" ht="25.5" hidden="1" customHeight="1" x14ac:dyDescent="0.25">
      <c r="A39" s="73">
        <v>1</v>
      </c>
      <c r="B39" s="384" t="s">
        <v>53</v>
      </c>
      <c r="C39" s="489" t="s">
        <v>47</v>
      </c>
      <c r="D39" s="490"/>
      <c r="E39" s="490"/>
      <c r="F39" s="385">
        <f>'Rozpočet Pol'!AC300</f>
        <v>0</v>
      </c>
      <c r="G39" s="386">
        <f>'Rozpočet Pol'!AD300</f>
        <v>0</v>
      </c>
      <c r="H39" s="387">
        <f>(F39*SazbaDPH1/100)+(G39*SazbaDPH2/100)</f>
        <v>0</v>
      </c>
      <c r="I39" s="387">
        <f>F39+G39+H39</f>
        <v>0</v>
      </c>
      <c r="J39" s="388" t="str">
        <f>IF(CenaCelkemVypocet=0,"",I39/CenaCelkemVypocet*100)</f>
        <v/>
      </c>
    </row>
    <row r="40" spans="1:10" ht="25.5" hidden="1" customHeight="1" x14ac:dyDescent="0.25">
      <c r="A40" s="73"/>
      <c r="B40" s="491" t="s">
        <v>54</v>
      </c>
      <c r="C40" s="492"/>
      <c r="D40" s="492"/>
      <c r="E40" s="493"/>
      <c r="F40" s="389">
        <f>SUMIF(A39:A39,"=1",F39:F39)</f>
        <v>0</v>
      </c>
      <c r="G40" s="390">
        <f>SUMIF(A39:A39,"=1",G39:G39)</f>
        <v>0</v>
      </c>
      <c r="H40" s="390">
        <f>SUMIF(A39:A39,"=1",H39:H39)</f>
        <v>0</v>
      </c>
      <c r="I40" s="390">
        <f>SUMIF(A39:A39,"=1",I39:I39)</f>
        <v>0</v>
      </c>
      <c r="J40" s="391">
        <f>SUMIF(A39:A39,"=1",J39:J39)</f>
        <v>0</v>
      </c>
    </row>
    <row r="44" spans="1:10" ht="15.6" x14ac:dyDescent="0.3">
      <c r="B44" s="82" t="s">
        <v>56</v>
      </c>
    </row>
    <row r="46" spans="1:10" ht="25.5" customHeight="1" x14ac:dyDescent="0.25">
      <c r="A46" s="83"/>
      <c r="B46" s="392" t="s">
        <v>16</v>
      </c>
      <c r="C46" s="392" t="s">
        <v>5</v>
      </c>
      <c r="D46" s="393"/>
      <c r="E46" s="393"/>
      <c r="F46" s="394" t="s">
        <v>57</v>
      </c>
      <c r="G46" s="394"/>
      <c r="H46" s="394"/>
      <c r="I46" s="494" t="s">
        <v>28</v>
      </c>
      <c r="J46" s="494"/>
    </row>
    <row r="47" spans="1:10" ht="25.5" customHeight="1" x14ac:dyDescent="0.25">
      <c r="A47" s="84"/>
      <c r="B47" s="395" t="s">
        <v>58</v>
      </c>
      <c r="C47" s="495" t="s">
        <v>59</v>
      </c>
      <c r="D47" s="496"/>
      <c r="E47" s="496"/>
      <c r="F47" s="396" t="s">
        <v>23</v>
      </c>
      <c r="G47" s="397"/>
      <c r="H47" s="397"/>
      <c r="I47" s="497">
        <f>'Rozpočet Pol'!G8</f>
        <v>0</v>
      </c>
      <c r="J47" s="497"/>
    </row>
    <row r="48" spans="1:10" ht="25.5" customHeight="1" x14ac:dyDescent="0.25">
      <c r="A48" s="84"/>
      <c r="B48" s="86" t="s">
        <v>60</v>
      </c>
      <c r="C48" s="498" t="s">
        <v>61</v>
      </c>
      <c r="D48" s="499"/>
      <c r="E48" s="499"/>
      <c r="F48" s="90" t="s">
        <v>23</v>
      </c>
      <c r="G48" s="123"/>
      <c r="H48" s="123"/>
      <c r="I48" s="500">
        <f>'Rozpočet Pol'!G21</f>
        <v>0</v>
      </c>
      <c r="J48" s="500"/>
    </row>
    <row r="49" spans="1:10" ht="25.5" customHeight="1" x14ac:dyDescent="0.25">
      <c r="A49" s="84"/>
      <c r="B49" s="86" t="s">
        <v>62</v>
      </c>
      <c r="C49" s="498" t="s">
        <v>63</v>
      </c>
      <c r="D49" s="499"/>
      <c r="E49" s="499"/>
      <c r="F49" s="90" t="s">
        <v>23</v>
      </c>
      <c r="G49" s="123"/>
      <c r="H49" s="123"/>
      <c r="I49" s="500">
        <f>'Rozpočet Pol'!G42</f>
        <v>0</v>
      </c>
      <c r="J49" s="500"/>
    </row>
    <row r="50" spans="1:10" ht="25.5" customHeight="1" x14ac:dyDescent="0.25">
      <c r="A50" s="84"/>
      <c r="B50" s="86" t="s">
        <v>64</v>
      </c>
      <c r="C50" s="498" t="s">
        <v>65</v>
      </c>
      <c r="D50" s="499"/>
      <c r="E50" s="499"/>
      <c r="F50" s="90" t="s">
        <v>23</v>
      </c>
      <c r="G50" s="123"/>
      <c r="H50" s="123"/>
      <c r="I50" s="500">
        <f>'Rozpočet Pol'!G46</f>
        <v>0</v>
      </c>
      <c r="J50" s="500"/>
    </row>
    <row r="51" spans="1:10" ht="25.5" customHeight="1" x14ac:dyDescent="0.25">
      <c r="A51" s="84"/>
      <c r="B51" s="86" t="s">
        <v>66</v>
      </c>
      <c r="C51" s="498" t="s">
        <v>67</v>
      </c>
      <c r="D51" s="499"/>
      <c r="E51" s="499"/>
      <c r="F51" s="90" t="s">
        <v>24</v>
      </c>
      <c r="G51" s="123"/>
      <c r="H51" s="123"/>
      <c r="I51" s="500">
        <f>'Rozpočet Pol'!G49</f>
        <v>0</v>
      </c>
      <c r="J51" s="500"/>
    </row>
    <row r="52" spans="1:10" ht="25.5" customHeight="1" x14ac:dyDescent="0.25">
      <c r="A52" s="84"/>
      <c r="B52" s="86" t="s">
        <v>68</v>
      </c>
      <c r="C52" s="498" t="s">
        <v>69</v>
      </c>
      <c r="D52" s="499"/>
      <c r="E52" s="499"/>
      <c r="F52" s="90" t="s">
        <v>24</v>
      </c>
      <c r="G52" s="123"/>
      <c r="H52" s="123"/>
      <c r="I52" s="500">
        <f>'Rozpočet Pol'!G74</f>
        <v>0</v>
      </c>
      <c r="J52" s="500"/>
    </row>
    <row r="53" spans="1:10" ht="25.5" customHeight="1" x14ac:dyDescent="0.25">
      <c r="A53" s="84"/>
      <c r="B53" s="86" t="s">
        <v>70</v>
      </c>
      <c r="C53" s="498" t="s">
        <v>71</v>
      </c>
      <c r="D53" s="499"/>
      <c r="E53" s="499"/>
      <c r="F53" s="90" t="s">
        <v>24</v>
      </c>
      <c r="G53" s="123"/>
      <c r="H53" s="123"/>
      <c r="I53" s="500">
        <f>'Rozpočet Pol'!G84</f>
        <v>0</v>
      </c>
      <c r="J53" s="500"/>
    </row>
    <row r="54" spans="1:10" ht="25.5" customHeight="1" x14ac:dyDescent="0.25">
      <c r="A54" s="84"/>
      <c r="B54" s="86" t="s">
        <v>72</v>
      </c>
      <c r="C54" s="498" t="s">
        <v>73</v>
      </c>
      <c r="D54" s="499"/>
      <c r="E54" s="499"/>
      <c r="F54" s="90" t="s">
        <v>24</v>
      </c>
      <c r="G54" s="123"/>
      <c r="H54" s="123"/>
      <c r="I54" s="500">
        <f>'Rozpočet Pol'!G97</f>
        <v>0</v>
      </c>
      <c r="J54" s="500"/>
    </row>
    <row r="55" spans="1:10" ht="25.5" customHeight="1" x14ac:dyDescent="0.25">
      <c r="A55" s="84"/>
      <c r="B55" s="86" t="s">
        <v>74</v>
      </c>
      <c r="C55" s="498" t="s">
        <v>75</v>
      </c>
      <c r="D55" s="499"/>
      <c r="E55" s="499"/>
      <c r="F55" s="90" t="s">
        <v>24</v>
      </c>
      <c r="G55" s="123"/>
      <c r="H55" s="123"/>
      <c r="I55" s="500">
        <f>'Rozpočet Pol'!G112</f>
        <v>0</v>
      </c>
      <c r="J55" s="500"/>
    </row>
    <row r="56" spans="1:10" ht="25.5" customHeight="1" x14ac:dyDescent="0.25">
      <c r="A56" s="84"/>
      <c r="B56" s="86" t="s">
        <v>76</v>
      </c>
      <c r="C56" s="498" t="s">
        <v>77</v>
      </c>
      <c r="D56" s="499"/>
      <c r="E56" s="499"/>
      <c r="F56" s="90" t="s">
        <v>24</v>
      </c>
      <c r="G56" s="123"/>
      <c r="H56" s="123"/>
      <c r="I56" s="500">
        <f>'Rozpočet Pol'!G137</f>
        <v>0</v>
      </c>
      <c r="J56" s="500"/>
    </row>
    <row r="57" spans="1:10" ht="25.5" customHeight="1" x14ac:dyDescent="0.25">
      <c r="A57" s="84"/>
      <c r="B57" s="86" t="s">
        <v>78</v>
      </c>
      <c r="C57" s="498" t="s">
        <v>79</v>
      </c>
      <c r="D57" s="499"/>
      <c r="E57" s="499"/>
      <c r="F57" s="90" t="s">
        <v>24</v>
      </c>
      <c r="G57" s="123"/>
      <c r="H57" s="123"/>
      <c r="I57" s="500">
        <f>'Rozpočet Pol'!G198</f>
        <v>0</v>
      </c>
      <c r="J57" s="500"/>
    </row>
    <row r="58" spans="1:10" ht="25.5" customHeight="1" x14ac:dyDescent="0.25">
      <c r="A58" s="84"/>
      <c r="B58" s="86" t="s">
        <v>1116</v>
      </c>
      <c r="C58" s="498" t="s">
        <v>1117</v>
      </c>
      <c r="D58" s="499"/>
      <c r="E58" s="499"/>
      <c r="F58" s="90" t="s">
        <v>24</v>
      </c>
      <c r="G58" s="123"/>
      <c r="H58" s="123"/>
      <c r="I58" s="500">
        <f>'Rozpočet Pol'!G205</f>
        <v>0</v>
      </c>
      <c r="J58" s="500"/>
    </row>
    <row r="59" spans="1:10" ht="25.5" customHeight="1" x14ac:dyDescent="0.25">
      <c r="A59" s="84"/>
      <c r="B59" s="86" t="s">
        <v>80</v>
      </c>
      <c r="C59" s="498" t="s">
        <v>81</v>
      </c>
      <c r="D59" s="499"/>
      <c r="E59" s="499"/>
      <c r="F59" s="90" t="s">
        <v>25</v>
      </c>
      <c r="G59" s="123"/>
      <c r="H59" s="123"/>
      <c r="I59" s="500">
        <f>'Rozpočet Pol'!G212</f>
        <v>0</v>
      </c>
      <c r="J59" s="500"/>
    </row>
    <row r="60" spans="1:10" ht="25.5" customHeight="1" x14ac:dyDescent="0.25">
      <c r="A60" s="84"/>
      <c r="B60" s="86" t="s">
        <v>82</v>
      </c>
      <c r="C60" s="498" t="s">
        <v>83</v>
      </c>
      <c r="D60" s="499"/>
      <c r="E60" s="499"/>
      <c r="F60" s="90" t="s">
        <v>25</v>
      </c>
      <c r="G60" s="123"/>
      <c r="H60" s="123"/>
      <c r="I60" s="500">
        <f>'Rozpočet Pol'!G214</f>
        <v>0</v>
      </c>
      <c r="J60" s="500"/>
    </row>
    <row r="61" spans="1:10" ht="25.5" customHeight="1" x14ac:dyDescent="0.25">
      <c r="A61" s="84"/>
      <c r="B61" s="86" t="s">
        <v>84</v>
      </c>
      <c r="C61" s="498" t="s">
        <v>85</v>
      </c>
      <c r="D61" s="499"/>
      <c r="E61" s="499"/>
      <c r="F61" s="90" t="s">
        <v>23</v>
      </c>
      <c r="G61" s="123"/>
      <c r="H61" s="123"/>
      <c r="I61" s="500">
        <f>'Rozpočet Pol'!G216</f>
        <v>0</v>
      </c>
      <c r="J61" s="500"/>
    </row>
    <row r="62" spans="1:10" ht="25.5" customHeight="1" x14ac:dyDescent="0.25">
      <c r="A62" s="84"/>
      <c r="B62" s="89" t="s">
        <v>86</v>
      </c>
      <c r="C62" s="502" t="s">
        <v>26</v>
      </c>
      <c r="D62" s="503"/>
      <c r="E62" s="503"/>
      <c r="F62" s="91" t="s">
        <v>86</v>
      </c>
      <c r="G62" s="124"/>
      <c r="H62" s="124"/>
      <c r="I62" s="504">
        <f>'Rozpočet Pol'!G293</f>
        <v>0</v>
      </c>
      <c r="J62" s="504"/>
    </row>
    <row r="63" spans="1:10" ht="25.5" customHeight="1" x14ac:dyDescent="0.25">
      <c r="A63" s="85"/>
      <c r="B63" s="87" t="s">
        <v>1</v>
      </c>
      <c r="C63" s="87"/>
      <c r="D63" s="88"/>
      <c r="E63" s="88"/>
      <c r="F63" s="92"/>
      <c r="G63" s="125"/>
      <c r="H63" s="125"/>
      <c r="I63" s="501">
        <f>SUM(I47:I62)</f>
        <v>0</v>
      </c>
      <c r="J63" s="501"/>
    </row>
    <row r="64" spans="1:10" x14ac:dyDescent="0.25">
      <c r="F64" s="72"/>
      <c r="G64" s="72"/>
      <c r="H64" s="72"/>
      <c r="I64" s="72"/>
      <c r="J64" s="72"/>
    </row>
    <row r="65" spans="6:10" x14ac:dyDescent="0.25">
      <c r="F65" s="72"/>
      <c r="G65" s="72"/>
      <c r="H65" s="72"/>
      <c r="I65" s="72"/>
      <c r="J65" s="72"/>
    </row>
    <row r="66" spans="6:10" x14ac:dyDescent="0.25">
      <c r="F66" s="72"/>
      <c r="G66" s="72"/>
      <c r="H66" s="72"/>
      <c r="I66" s="72"/>
      <c r="J66" s="72"/>
    </row>
  </sheetData>
  <mergeCells count="73">
    <mergeCell ref="I63:J63"/>
    <mergeCell ref="C60:E60"/>
    <mergeCell ref="I60:J60"/>
    <mergeCell ref="C61:E61"/>
    <mergeCell ref="I61:J61"/>
    <mergeCell ref="C62:E62"/>
    <mergeCell ref="I62:J62"/>
    <mergeCell ref="C57:E57"/>
    <mergeCell ref="I57:J57"/>
    <mergeCell ref="C58:E58"/>
    <mergeCell ref="I58:J58"/>
    <mergeCell ref="C59:E59"/>
    <mergeCell ref="I59:J59"/>
    <mergeCell ref="C54:E54"/>
    <mergeCell ref="I54:J54"/>
    <mergeCell ref="C55:E55"/>
    <mergeCell ref="I55:J55"/>
    <mergeCell ref="C56:E56"/>
    <mergeCell ref="I56:J56"/>
    <mergeCell ref="C51:E51"/>
    <mergeCell ref="I51:J51"/>
    <mergeCell ref="C52:E52"/>
    <mergeCell ref="I52:J52"/>
    <mergeCell ref="C53:E53"/>
    <mergeCell ref="I53:J53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6:I26"/>
    <mergeCell ref="G27:I27"/>
    <mergeCell ref="G28:I28"/>
    <mergeCell ref="G29:I29"/>
    <mergeCell ref="D34:E34"/>
    <mergeCell ref="G34:I34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conditionalFormatting sqref="I12">
    <cfRule type="cellIs" dxfId="372" priority="6" operator="notEqual">
      <formula>0</formula>
    </cfRule>
  </conditionalFormatting>
  <conditionalFormatting sqref="I11">
    <cfRule type="cellIs" dxfId="371" priority="5" operator="notEqual">
      <formula>0</formula>
    </cfRule>
  </conditionalFormatting>
  <conditionalFormatting sqref="C13">
    <cfRule type="cellIs" dxfId="370" priority="4" operator="notEqual">
      <formula>0</formula>
    </cfRule>
  </conditionalFormatting>
  <conditionalFormatting sqref="D12:G12">
    <cfRule type="cellIs" dxfId="369" priority="3" operator="notEqual">
      <formula>0</formula>
    </cfRule>
  </conditionalFormatting>
  <conditionalFormatting sqref="D11:G11">
    <cfRule type="cellIs" dxfId="368" priority="2" operator="notEqual">
      <formula>0</formula>
    </cfRule>
  </conditionalFormatting>
  <conditionalFormatting sqref="D13:G13">
    <cfRule type="cellIs" dxfId="367" priority="1" operator="notEqual">
      <formula>0</formula>
    </cfRule>
  </conditionalFormatting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310"/>
  <sheetViews>
    <sheetView tabSelected="1" topLeftCell="A294" workbookViewId="0">
      <selection activeCell="F9" sqref="F9"/>
    </sheetView>
  </sheetViews>
  <sheetFormatPr defaultRowHeight="13.2" outlineLevelRow="1" x14ac:dyDescent="0.25"/>
  <cols>
    <col min="1" max="1" width="4.33203125" customWidth="1"/>
    <col min="2" max="2" width="14.44140625" style="71" customWidth="1"/>
    <col min="3" max="3" width="38.33203125" style="71" customWidth="1"/>
    <col min="4" max="4" width="4.6640625" customWidth="1"/>
    <col min="5" max="5" width="10.6640625" style="43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32" t="s">
        <v>6</v>
      </c>
      <c r="B1" s="132"/>
      <c r="C1" s="132"/>
      <c r="D1" s="132"/>
      <c r="E1" s="420"/>
      <c r="F1" s="132"/>
      <c r="G1" s="132"/>
      <c r="AE1" t="s">
        <v>89</v>
      </c>
    </row>
    <row r="2" spans="1:60" ht="25.05" customHeight="1" x14ac:dyDescent="0.25">
      <c r="A2" s="398" t="s">
        <v>88</v>
      </c>
      <c r="B2" s="399"/>
      <c r="C2" s="399" t="s">
        <v>47</v>
      </c>
      <c r="D2" s="418"/>
      <c r="E2" s="421"/>
      <c r="F2" s="418"/>
      <c r="G2" s="419"/>
      <c r="AE2" t="s">
        <v>90</v>
      </c>
    </row>
    <row r="3" spans="1:60" ht="25.05" customHeight="1" x14ac:dyDescent="0.25">
      <c r="A3" s="398" t="s">
        <v>7</v>
      </c>
      <c r="B3" s="399"/>
      <c r="C3" s="399" t="s">
        <v>43</v>
      </c>
      <c r="D3" s="418"/>
      <c r="E3" s="421"/>
      <c r="F3" s="418"/>
      <c r="G3" s="419"/>
      <c r="AE3" t="s">
        <v>91</v>
      </c>
    </row>
    <row r="4" spans="1:60" ht="25.05" hidden="1" customHeight="1" x14ac:dyDescent="0.25">
      <c r="A4" s="398" t="s">
        <v>8</v>
      </c>
      <c r="B4" s="399"/>
      <c r="C4" s="399"/>
      <c r="D4" s="418"/>
      <c r="E4" s="421"/>
      <c r="F4" s="418"/>
      <c r="G4" s="419"/>
      <c r="AE4" t="s">
        <v>92</v>
      </c>
    </row>
    <row r="5" spans="1:60" ht="13.2" hidden="1" customHeight="1" x14ac:dyDescent="0.25">
      <c r="A5" s="400" t="s">
        <v>93</v>
      </c>
      <c r="B5" s="401"/>
      <c r="C5" s="401"/>
      <c r="D5" s="402"/>
      <c r="E5" s="422"/>
      <c r="F5" s="402"/>
      <c r="G5" s="403"/>
      <c r="AE5" t="s">
        <v>94</v>
      </c>
    </row>
    <row r="7" spans="1:60" ht="39.6" x14ac:dyDescent="0.25">
      <c r="A7" s="404" t="s">
        <v>95</v>
      </c>
      <c r="B7" s="405" t="s">
        <v>96</v>
      </c>
      <c r="C7" s="405" t="s">
        <v>97</v>
      </c>
      <c r="D7" s="404" t="s">
        <v>98</v>
      </c>
      <c r="E7" s="423" t="s">
        <v>99</v>
      </c>
      <c r="F7" s="406" t="s">
        <v>100</v>
      </c>
      <c r="G7" s="404" t="s">
        <v>28</v>
      </c>
      <c r="H7" s="407" t="s">
        <v>29</v>
      </c>
      <c r="I7" s="407" t="s">
        <v>101</v>
      </c>
      <c r="J7" s="407" t="s">
        <v>30</v>
      </c>
      <c r="K7" s="407" t="s">
        <v>102</v>
      </c>
      <c r="L7" s="407" t="s">
        <v>103</v>
      </c>
      <c r="M7" s="407" t="s">
        <v>104</v>
      </c>
      <c r="N7" s="407" t="s">
        <v>105</v>
      </c>
      <c r="O7" s="407" t="s">
        <v>106</v>
      </c>
      <c r="P7" s="407" t="s">
        <v>107</v>
      </c>
      <c r="Q7" s="407" t="s">
        <v>108</v>
      </c>
      <c r="R7" s="407" t="s">
        <v>109</v>
      </c>
      <c r="S7" s="407" t="s">
        <v>110</v>
      </c>
      <c r="T7" s="407" t="s">
        <v>111</v>
      </c>
      <c r="U7" s="407" t="s">
        <v>112</v>
      </c>
    </row>
    <row r="8" spans="1:60" x14ac:dyDescent="0.25">
      <c r="A8" s="408" t="s">
        <v>113</v>
      </c>
      <c r="B8" s="409" t="s">
        <v>58</v>
      </c>
      <c r="C8" s="410" t="s">
        <v>59</v>
      </c>
      <c r="D8" s="411"/>
      <c r="E8" s="424"/>
      <c r="F8" s="412"/>
      <c r="G8" s="412">
        <f>SUMIF(AE9:AE20,"&lt;&gt;NOR",G9:G20)</f>
        <v>0</v>
      </c>
      <c r="H8" s="412"/>
      <c r="I8" s="412">
        <f>SUM(I9:I20)</f>
        <v>0</v>
      </c>
      <c r="J8" s="412"/>
      <c r="K8" s="412">
        <f>SUM(K9:K20)</f>
        <v>0</v>
      </c>
      <c r="L8" s="412"/>
      <c r="M8" s="412">
        <f>SUM(M9:M20)</f>
        <v>0</v>
      </c>
      <c r="N8" s="411"/>
      <c r="O8" s="411">
        <f>SUM(O9:O20)</f>
        <v>1.4723200000000001</v>
      </c>
      <c r="P8" s="411"/>
      <c r="Q8" s="411">
        <f>SUM(Q9:Q20)</f>
        <v>0</v>
      </c>
      <c r="R8" s="411"/>
      <c r="S8" s="411"/>
      <c r="T8" s="408"/>
      <c r="U8" s="411">
        <f>SUM(U9:U20)</f>
        <v>9.6399999999999988</v>
      </c>
      <c r="AE8" t="s">
        <v>114</v>
      </c>
    </row>
    <row r="9" spans="1:60" outlineLevel="1" x14ac:dyDescent="0.25">
      <c r="A9" s="96">
        <v>1</v>
      </c>
      <c r="B9" s="96" t="s">
        <v>115</v>
      </c>
      <c r="C9" s="114" t="s">
        <v>116</v>
      </c>
      <c r="D9" s="99" t="s">
        <v>117</v>
      </c>
      <c r="E9" s="425">
        <v>6.48</v>
      </c>
      <c r="F9" s="106"/>
      <c r="G9" s="107">
        <f>ROUND(E9*F9,2)</f>
        <v>0</v>
      </c>
      <c r="H9" s="107"/>
      <c r="I9" s="107">
        <f>ROUND(E9*H9,2)</f>
        <v>0</v>
      </c>
      <c r="J9" s="107"/>
      <c r="K9" s="107">
        <f>ROUND(E9*J9,2)</f>
        <v>0</v>
      </c>
      <c r="L9" s="107">
        <v>21</v>
      </c>
      <c r="M9" s="107">
        <f>G9*(1+L9/100)</f>
        <v>0</v>
      </c>
      <c r="N9" s="99">
        <v>0.1114</v>
      </c>
      <c r="O9" s="99">
        <f>ROUND(E9*N9,5)</f>
        <v>0.72187000000000001</v>
      </c>
      <c r="P9" s="99">
        <v>0</v>
      </c>
      <c r="Q9" s="99">
        <f>ROUND(E9*P9,5)</f>
        <v>0</v>
      </c>
      <c r="R9" s="99"/>
      <c r="S9" s="99"/>
      <c r="T9" s="100">
        <v>0.81899999999999995</v>
      </c>
      <c r="U9" s="99">
        <f>ROUND(E9*T9,2)</f>
        <v>5.31</v>
      </c>
      <c r="V9" s="95"/>
      <c r="W9" s="95"/>
      <c r="X9" s="95"/>
      <c r="Y9" s="95"/>
      <c r="Z9" s="95"/>
      <c r="AA9" s="95"/>
      <c r="AB9" s="95"/>
      <c r="AC9" s="95"/>
      <c r="AD9" s="95"/>
      <c r="AE9" s="95" t="s">
        <v>118</v>
      </c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</row>
    <row r="10" spans="1:60" outlineLevel="1" x14ac:dyDescent="0.25">
      <c r="A10" s="96"/>
      <c r="B10" s="96"/>
      <c r="C10" s="115" t="s">
        <v>119</v>
      </c>
      <c r="D10" s="101"/>
      <c r="E10" s="426"/>
      <c r="F10" s="107"/>
      <c r="G10" s="107"/>
      <c r="H10" s="107"/>
      <c r="I10" s="107"/>
      <c r="J10" s="107"/>
      <c r="K10" s="107"/>
      <c r="L10" s="107"/>
      <c r="M10" s="107"/>
      <c r="N10" s="99"/>
      <c r="O10" s="99"/>
      <c r="P10" s="99"/>
      <c r="Q10" s="99"/>
      <c r="R10" s="99"/>
      <c r="S10" s="99"/>
      <c r="T10" s="100"/>
      <c r="U10" s="99"/>
      <c r="V10" s="95"/>
      <c r="W10" s="95"/>
      <c r="X10" s="95"/>
      <c r="Y10" s="95"/>
      <c r="Z10" s="95"/>
      <c r="AA10" s="95"/>
      <c r="AB10" s="95"/>
      <c r="AC10" s="95"/>
      <c r="AD10" s="95"/>
      <c r="AE10" s="95" t="s">
        <v>120</v>
      </c>
      <c r="AF10" s="95">
        <v>2</v>
      </c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</row>
    <row r="11" spans="1:60" outlineLevel="1" x14ac:dyDescent="0.25">
      <c r="A11" s="96"/>
      <c r="B11" s="96"/>
      <c r="C11" s="116" t="s">
        <v>121</v>
      </c>
      <c r="D11" s="101"/>
      <c r="E11" s="426">
        <v>4.32</v>
      </c>
      <c r="F11" s="107"/>
      <c r="G11" s="107"/>
      <c r="H11" s="107"/>
      <c r="I11" s="107"/>
      <c r="J11" s="107"/>
      <c r="K11" s="107"/>
      <c r="L11" s="107"/>
      <c r="M11" s="107"/>
      <c r="N11" s="99"/>
      <c r="O11" s="99"/>
      <c r="P11" s="99"/>
      <c r="Q11" s="99"/>
      <c r="R11" s="99"/>
      <c r="S11" s="99"/>
      <c r="T11" s="100"/>
      <c r="U11" s="99"/>
      <c r="V11" s="95"/>
      <c r="W11" s="95"/>
      <c r="X11" s="95"/>
      <c r="Y11" s="95"/>
      <c r="Z11" s="95"/>
      <c r="AA11" s="95"/>
      <c r="AB11" s="95"/>
      <c r="AC11" s="95"/>
      <c r="AD11" s="95"/>
      <c r="AE11" s="95" t="s">
        <v>120</v>
      </c>
      <c r="AF11" s="95">
        <v>2</v>
      </c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</row>
    <row r="12" spans="1:60" outlineLevel="1" x14ac:dyDescent="0.25">
      <c r="A12" s="96"/>
      <c r="B12" s="96"/>
      <c r="C12" s="116" t="s">
        <v>122</v>
      </c>
      <c r="D12" s="101"/>
      <c r="E12" s="426">
        <v>2.16</v>
      </c>
      <c r="F12" s="107"/>
      <c r="G12" s="107"/>
      <c r="H12" s="107"/>
      <c r="I12" s="107"/>
      <c r="J12" s="107"/>
      <c r="K12" s="107"/>
      <c r="L12" s="107"/>
      <c r="M12" s="107"/>
      <c r="N12" s="99"/>
      <c r="O12" s="99"/>
      <c r="P12" s="99"/>
      <c r="Q12" s="99"/>
      <c r="R12" s="99"/>
      <c r="S12" s="99"/>
      <c r="T12" s="100"/>
      <c r="U12" s="99"/>
      <c r="V12" s="95"/>
      <c r="W12" s="95"/>
      <c r="X12" s="95"/>
      <c r="Y12" s="95"/>
      <c r="Z12" s="95"/>
      <c r="AA12" s="95"/>
      <c r="AB12" s="95"/>
      <c r="AC12" s="95"/>
      <c r="AD12" s="95"/>
      <c r="AE12" s="95" t="s">
        <v>120</v>
      </c>
      <c r="AF12" s="95">
        <v>2</v>
      </c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</row>
    <row r="13" spans="1:60" outlineLevel="1" x14ac:dyDescent="0.25">
      <c r="A13" s="96"/>
      <c r="B13" s="96"/>
      <c r="C13" s="115" t="s">
        <v>123</v>
      </c>
      <c r="D13" s="101"/>
      <c r="E13" s="426"/>
      <c r="F13" s="107"/>
      <c r="G13" s="107"/>
      <c r="H13" s="107"/>
      <c r="I13" s="107"/>
      <c r="J13" s="107"/>
      <c r="K13" s="107"/>
      <c r="L13" s="107"/>
      <c r="M13" s="107"/>
      <c r="N13" s="99"/>
      <c r="O13" s="99"/>
      <c r="P13" s="99"/>
      <c r="Q13" s="99"/>
      <c r="R13" s="99"/>
      <c r="S13" s="99"/>
      <c r="T13" s="100"/>
      <c r="U13" s="99"/>
      <c r="V13" s="95"/>
      <c r="W13" s="95"/>
      <c r="X13" s="95"/>
      <c r="Y13" s="95"/>
      <c r="Z13" s="95"/>
      <c r="AA13" s="95"/>
      <c r="AB13" s="95"/>
      <c r="AC13" s="95"/>
      <c r="AD13" s="95"/>
      <c r="AE13" s="95" t="s">
        <v>120</v>
      </c>
      <c r="AF13" s="95">
        <v>0</v>
      </c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</row>
    <row r="14" spans="1:60" outlineLevel="1" x14ac:dyDescent="0.25">
      <c r="A14" s="96"/>
      <c r="B14" s="96"/>
      <c r="C14" s="117" t="s">
        <v>124</v>
      </c>
      <c r="D14" s="102"/>
      <c r="E14" s="427">
        <v>6.48</v>
      </c>
      <c r="F14" s="107"/>
      <c r="G14" s="107"/>
      <c r="H14" s="107"/>
      <c r="I14" s="107"/>
      <c r="J14" s="107"/>
      <c r="K14" s="107"/>
      <c r="L14" s="107"/>
      <c r="M14" s="107"/>
      <c r="N14" s="99"/>
      <c r="O14" s="99"/>
      <c r="P14" s="99"/>
      <c r="Q14" s="99"/>
      <c r="R14" s="99"/>
      <c r="S14" s="99"/>
      <c r="T14" s="100"/>
      <c r="U14" s="99"/>
      <c r="V14" s="95"/>
      <c r="W14" s="95"/>
      <c r="X14" s="95"/>
      <c r="Y14" s="95"/>
      <c r="Z14" s="95"/>
      <c r="AA14" s="95"/>
      <c r="AB14" s="95"/>
      <c r="AC14" s="95"/>
      <c r="AD14" s="95"/>
      <c r="AE14" s="95" t="s">
        <v>120</v>
      </c>
      <c r="AF14" s="95">
        <v>0</v>
      </c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</row>
    <row r="15" spans="1:60" ht="20.399999999999999" outlineLevel="1" x14ac:dyDescent="0.25">
      <c r="A15" s="96">
        <v>2</v>
      </c>
      <c r="B15" s="96" t="s">
        <v>125</v>
      </c>
      <c r="C15" s="114" t="s">
        <v>126</v>
      </c>
      <c r="D15" s="99" t="s">
        <v>117</v>
      </c>
      <c r="E15" s="425">
        <v>6.7</v>
      </c>
      <c r="F15" s="106"/>
      <c r="G15" s="107">
        <f>ROUND(E15*F15,2)</f>
        <v>0</v>
      </c>
      <c r="H15" s="107"/>
      <c r="I15" s="107">
        <f>ROUND(E15*H15,2)</f>
        <v>0</v>
      </c>
      <c r="J15" s="107"/>
      <c r="K15" s="107">
        <f>ROUND(E15*J15,2)</f>
        <v>0</v>
      </c>
      <c r="L15" s="107">
        <v>21</v>
      </c>
      <c r="M15" s="107">
        <f>G15*(1+L15/100)</f>
        <v>0</v>
      </c>
      <c r="N15" s="99">
        <v>0.10115</v>
      </c>
      <c r="O15" s="99">
        <f>ROUND(E15*N15,5)</f>
        <v>0.67771000000000003</v>
      </c>
      <c r="P15" s="99">
        <v>0</v>
      </c>
      <c r="Q15" s="99">
        <f>ROUND(E15*P15,5)</f>
        <v>0</v>
      </c>
      <c r="R15" s="99"/>
      <c r="S15" s="99"/>
      <c r="T15" s="100">
        <v>0.57299999999999995</v>
      </c>
      <c r="U15" s="99">
        <f>ROUND(E15*T15,2)</f>
        <v>3.84</v>
      </c>
      <c r="V15" s="95"/>
      <c r="W15" s="95"/>
      <c r="X15" s="95"/>
      <c r="Y15" s="95"/>
      <c r="Z15" s="95"/>
      <c r="AA15" s="95"/>
      <c r="AB15" s="95"/>
      <c r="AC15" s="95"/>
      <c r="AD15" s="95"/>
      <c r="AE15" s="95" t="s">
        <v>118</v>
      </c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</row>
    <row r="16" spans="1:60" outlineLevel="1" x14ac:dyDescent="0.25">
      <c r="A16" s="96"/>
      <c r="B16" s="96"/>
      <c r="C16" s="115" t="s">
        <v>119</v>
      </c>
      <c r="D16" s="101"/>
      <c r="E16" s="426"/>
      <c r="F16" s="107"/>
      <c r="G16" s="107"/>
      <c r="H16" s="107"/>
      <c r="I16" s="107"/>
      <c r="J16" s="107"/>
      <c r="K16" s="107"/>
      <c r="L16" s="107"/>
      <c r="M16" s="107"/>
      <c r="N16" s="99"/>
      <c r="O16" s="99"/>
      <c r="P16" s="99"/>
      <c r="Q16" s="99"/>
      <c r="R16" s="99"/>
      <c r="S16" s="99"/>
      <c r="T16" s="100"/>
      <c r="U16" s="99"/>
      <c r="V16" s="95"/>
      <c r="W16" s="95"/>
      <c r="X16" s="95"/>
      <c r="Y16" s="95"/>
      <c r="Z16" s="95"/>
      <c r="AA16" s="95"/>
      <c r="AB16" s="95"/>
      <c r="AC16" s="95"/>
      <c r="AD16" s="95"/>
      <c r="AE16" s="95" t="s">
        <v>120</v>
      </c>
      <c r="AF16" s="95">
        <v>2</v>
      </c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</row>
    <row r="17" spans="1:60" outlineLevel="1" x14ac:dyDescent="0.25">
      <c r="A17" s="96"/>
      <c r="B17" s="96"/>
      <c r="C17" s="116" t="s">
        <v>127</v>
      </c>
      <c r="D17" s="101"/>
      <c r="E17" s="426">
        <v>6.6875</v>
      </c>
      <c r="F17" s="107"/>
      <c r="G17" s="107"/>
      <c r="H17" s="107"/>
      <c r="I17" s="107"/>
      <c r="J17" s="107"/>
      <c r="K17" s="107"/>
      <c r="L17" s="107"/>
      <c r="M17" s="107"/>
      <c r="N17" s="99"/>
      <c r="O17" s="99"/>
      <c r="P17" s="99"/>
      <c r="Q17" s="99"/>
      <c r="R17" s="99"/>
      <c r="S17" s="99"/>
      <c r="T17" s="100"/>
      <c r="U17" s="99"/>
      <c r="V17" s="95"/>
      <c r="W17" s="95"/>
      <c r="X17" s="95"/>
      <c r="Y17" s="95"/>
      <c r="Z17" s="95"/>
      <c r="AA17" s="95"/>
      <c r="AB17" s="95"/>
      <c r="AC17" s="95"/>
      <c r="AD17" s="95"/>
      <c r="AE17" s="95" t="s">
        <v>120</v>
      </c>
      <c r="AF17" s="95">
        <v>2</v>
      </c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</row>
    <row r="18" spans="1:60" outlineLevel="1" x14ac:dyDescent="0.25">
      <c r="A18" s="96"/>
      <c r="B18" s="96"/>
      <c r="C18" s="115" t="s">
        <v>123</v>
      </c>
      <c r="D18" s="101"/>
      <c r="E18" s="426"/>
      <c r="F18" s="107"/>
      <c r="G18" s="107"/>
      <c r="H18" s="107"/>
      <c r="I18" s="107"/>
      <c r="J18" s="107"/>
      <c r="K18" s="107"/>
      <c r="L18" s="107"/>
      <c r="M18" s="107"/>
      <c r="N18" s="99"/>
      <c r="O18" s="99"/>
      <c r="P18" s="99"/>
      <c r="Q18" s="99"/>
      <c r="R18" s="99"/>
      <c r="S18" s="99"/>
      <c r="T18" s="100"/>
      <c r="U18" s="99"/>
      <c r="V18" s="95"/>
      <c r="W18" s="95"/>
      <c r="X18" s="95"/>
      <c r="Y18" s="95"/>
      <c r="Z18" s="95"/>
      <c r="AA18" s="95"/>
      <c r="AB18" s="95"/>
      <c r="AC18" s="95"/>
      <c r="AD18" s="95"/>
      <c r="AE18" s="95" t="s">
        <v>120</v>
      </c>
      <c r="AF18" s="95">
        <v>0</v>
      </c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</row>
    <row r="19" spans="1:60" outlineLevel="1" x14ac:dyDescent="0.25">
      <c r="A19" s="96"/>
      <c r="B19" s="96"/>
      <c r="C19" s="117" t="s">
        <v>128</v>
      </c>
      <c r="D19" s="102"/>
      <c r="E19" s="427">
        <v>6.7</v>
      </c>
      <c r="F19" s="107"/>
      <c r="G19" s="107"/>
      <c r="H19" s="107"/>
      <c r="I19" s="107"/>
      <c r="J19" s="107"/>
      <c r="K19" s="107"/>
      <c r="L19" s="107"/>
      <c r="M19" s="107"/>
      <c r="N19" s="99"/>
      <c r="O19" s="99"/>
      <c r="P19" s="99"/>
      <c r="Q19" s="99"/>
      <c r="R19" s="99"/>
      <c r="S19" s="99"/>
      <c r="T19" s="100"/>
      <c r="U19" s="99"/>
      <c r="V19" s="95"/>
      <c r="W19" s="95"/>
      <c r="X19" s="95"/>
      <c r="Y19" s="95"/>
      <c r="Z19" s="95"/>
      <c r="AA19" s="95"/>
      <c r="AB19" s="95"/>
      <c r="AC19" s="95"/>
      <c r="AD19" s="95"/>
      <c r="AE19" s="95" t="s">
        <v>120</v>
      </c>
      <c r="AF19" s="95">
        <v>0</v>
      </c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</row>
    <row r="20" spans="1:60" ht="20.399999999999999" outlineLevel="1" x14ac:dyDescent="0.25">
      <c r="A20" s="96">
        <v>3</v>
      </c>
      <c r="B20" s="96" t="s">
        <v>129</v>
      </c>
      <c r="C20" s="114" t="s">
        <v>130</v>
      </c>
      <c r="D20" s="99" t="s">
        <v>131</v>
      </c>
      <c r="E20" s="425">
        <v>2</v>
      </c>
      <c r="F20" s="106"/>
      <c r="G20" s="107">
        <f>ROUND(E20*F20,2)</f>
        <v>0</v>
      </c>
      <c r="H20" s="107"/>
      <c r="I20" s="107">
        <f>ROUND(E20*H20,2)</f>
        <v>0</v>
      </c>
      <c r="J20" s="107"/>
      <c r="K20" s="107">
        <f>ROUND(E20*J20,2)</f>
        <v>0</v>
      </c>
      <c r="L20" s="107">
        <v>21</v>
      </c>
      <c r="M20" s="107">
        <f>G20*(1+L20/100)</f>
        <v>0</v>
      </c>
      <c r="N20" s="99">
        <v>3.637E-2</v>
      </c>
      <c r="O20" s="99">
        <f>ROUND(E20*N20,5)</f>
        <v>7.2739999999999999E-2</v>
      </c>
      <c r="P20" s="99">
        <v>0</v>
      </c>
      <c r="Q20" s="99">
        <f>ROUND(E20*P20,5)</f>
        <v>0</v>
      </c>
      <c r="R20" s="99"/>
      <c r="S20" s="99"/>
      <c r="T20" s="100">
        <v>0.245</v>
      </c>
      <c r="U20" s="99">
        <f>ROUND(E20*T20,2)</f>
        <v>0.49</v>
      </c>
      <c r="V20" s="95"/>
      <c r="W20" s="95"/>
      <c r="X20" s="95"/>
      <c r="Y20" s="95"/>
      <c r="Z20" s="95"/>
      <c r="AA20" s="95"/>
      <c r="AB20" s="95"/>
      <c r="AC20" s="95"/>
      <c r="AD20" s="95"/>
      <c r="AE20" s="95" t="s">
        <v>118</v>
      </c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</row>
    <row r="21" spans="1:60" x14ac:dyDescent="0.25">
      <c r="A21" s="97" t="s">
        <v>113</v>
      </c>
      <c r="B21" s="97" t="s">
        <v>60</v>
      </c>
      <c r="C21" s="118" t="s">
        <v>61</v>
      </c>
      <c r="D21" s="103"/>
      <c r="E21" s="428"/>
      <c r="F21" s="108"/>
      <c r="G21" s="108">
        <f>SUMIF(AE22:AE41,"&lt;&gt;NOR",G22:G41)</f>
        <v>0</v>
      </c>
      <c r="H21" s="108"/>
      <c r="I21" s="108">
        <f>SUM(I22:I41)</f>
        <v>0</v>
      </c>
      <c r="J21" s="108"/>
      <c r="K21" s="108">
        <f>SUM(K22:K41)</f>
        <v>0</v>
      </c>
      <c r="L21" s="108"/>
      <c r="M21" s="108">
        <f>SUM(M22:M41)</f>
        <v>0</v>
      </c>
      <c r="N21" s="103"/>
      <c r="O21" s="103">
        <f>SUM(O22:O41)</f>
        <v>2.0638200000000002</v>
      </c>
      <c r="P21" s="103"/>
      <c r="Q21" s="103">
        <f>SUM(Q22:Q41)</f>
        <v>0</v>
      </c>
      <c r="R21" s="103"/>
      <c r="S21" s="103"/>
      <c r="T21" s="104"/>
      <c r="U21" s="103">
        <f>SUM(U22:U41)</f>
        <v>83.97</v>
      </c>
      <c r="AE21" t="s">
        <v>114</v>
      </c>
    </row>
    <row r="22" spans="1:60" outlineLevel="1" x14ac:dyDescent="0.25">
      <c r="A22" s="96">
        <v>4</v>
      </c>
      <c r="B22" s="96" t="s">
        <v>132</v>
      </c>
      <c r="C22" s="114" t="s">
        <v>133</v>
      </c>
      <c r="D22" s="99" t="s">
        <v>117</v>
      </c>
      <c r="E22" s="425">
        <v>4.16</v>
      </c>
      <c r="F22" s="106"/>
      <c r="G22" s="107">
        <f>ROUND(E22*F22,2)</f>
        <v>0</v>
      </c>
      <c r="H22" s="107"/>
      <c r="I22" s="107">
        <f>ROUND(E22*H22,2)</f>
        <v>0</v>
      </c>
      <c r="J22" s="107"/>
      <c r="K22" s="107">
        <f>ROUND(E22*J22,2)</f>
        <v>0</v>
      </c>
      <c r="L22" s="107">
        <v>21</v>
      </c>
      <c r="M22" s="107">
        <f>G22*(1+L22/100)</f>
        <v>0</v>
      </c>
      <c r="N22" s="99">
        <v>4.7660000000000001E-2</v>
      </c>
      <c r="O22" s="99">
        <f>ROUND(E22*N22,5)</f>
        <v>0.19827</v>
      </c>
      <c r="P22" s="99">
        <v>0</v>
      </c>
      <c r="Q22" s="99">
        <f>ROUND(E22*P22,5)</f>
        <v>0</v>
      </c>
      <c r="R22" s="99"/>
      <c r="S22" s="99"/>
      <c r="T22" s="100">
        <v>0.84</v>
      </c>
      <c r="U22" s="99">
        <f>ROUND(E22*T22,2)</f>
        <v>3.49</v>
      </c>
      <c r="V22" s="95"/>
      <c r="W22" s="95"/>
      <c r="X22" s="95"/>
      <c r="Y22" s="95"/>
      <c r="Z22" s="95"/>
      <c r="AA22" s="95"/>
      <c r="AB22" s="95"/>
      <c r="AC22" s="95"/>
      <c r="AD22" s="95"/>
      <c r="AE22" s="95" t="s">
        <v>118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</row>
    <row r="23" spans="1:60" outlineLevel="1" x14ac:dyDescent="0.25">
      <c r="A23" s="96">
        <v>5</v>
      </c>
      <c r="B23" s="96" t="s">
        <v>134</v>
      </c>
      <c r="C23" s="114" t="s">
        <v>135</v>
      </c>
      <c r="D23" s="99" t="s">
        <v>117</v>
      </c>
      <c r="E23" s="425">
        <v>4</v>
      </c>
      <c r="F23" s="106"/>
      <c r="G23" s="107">
        <f>ROUND(E23*F23,2)</f>
        <v>0</v>
      </c>
      <c r="H23" s="107"/>
      <c r="I23" s="107">
        <f>ROUND(E23*H23,2)</f>
        <v>0</v>
      </c>
      <c r="J23" s="107"/>
      <c r="K23" s="107">
        <f>ROUND(E23*J23,2)</f>
        <v>0</v>
      </c>
      <c r="L23" s="107">
        <v>21</v>
      </c>
      <c r="M23" s="107">
        <f>G23*(1+L23/100)</f>
        <v>0</v>
      </c>
      <c r="N23" s="99">
        <v>0.15039</v>
      </c>
      <c r="O23" s="99">
        <f>ROUND(E23*N23,5)</f>
        <v>0.60155999999999998</v>
      </c>
      <c r="P23" s="99">
        <v>0</v>
      </c>
      <c r="Q23" s="99">
        <f>ROUND(E23*P23,5)</f>
        <v>0</v>
      </c>
      <c r="R23" s="99"/>
      <c r="S23" s="99"/>
      <c r="T23" s="100">
        <v>2.0999599999999998</v>
      </c>
      <c r="U23" s="99">
        <f>ROUND(E23*T23,2)</f>
        <v>8.4</v>
      </c>
      <c r="V23" s="95"/>
      <c r="W23" s="95"/>
      <c r="X23" s="95"/>
      <c r="Y23" s="95"/>
      <c r="Z23" s="95"/>
      <c r="AA23" s="95"/>
      <c r="AB23" s="95"/>
      <c r="AC23" s="95"/>
      <c r="AD23" s="95"/>
      <c r="AE23" s="95" t="s">
        <v>136</v>
      </c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</row>
    <row r="24" spans="1:60" outlineLevel="1" x14ac:dyDescent="0.25">
      <c r="A24" s="96">
        <v>6</v>
      </c>
      <c r="B24" s="96" t="s">
        <v>137</v>
      </c>
      <c r="C24" s="114" t="s">
        <v>138</v>
      </c>
      <c r="D24" s="99" t="s">
        <v>117</v>
      </c>
      <c r="E24" s="425">
        <v>6.7</v>
      </c>
      <c r="F24" s="106"/>
      <c r="G24" s="107">
        <f>ROUND(E24*F24,2)</f>
        <v>0</v>
      </c>
      <c r="H24" s="107"/>
      <c r="I24" s="107">
        <f>ROUND(E24*H24,2)</f>
        <v>0</v>
      </c>
      <c r="J24" s="107"/>
      <c r="K24" s="107">
        <f>ROUND(E24*J24,2)</f>
        <v>0</v>
      </c>
      <c r="L24" s="107">
        <v>21</v>
      </c>
      <c r="M24" s="107">
        <f>G24*(1+L24/100)</f>
        <v>0</v>
      </c>
      <c r="N24" s="99">
        <v>4.4139999999999999E-2</v>
      </c>
      <c r="O24" s="99">
        <f>ROUND(E24*N24,5)</f>
        <v>0.29574</v>
      </c>
      <c r="P24" s="99">
        <v>0</v>
      </c>
      <c r="Q24" s="99">
        <f>ROUND(E24*P24,5)</f>
        <v>0</v>
      </c>
      <c r="R24" s="99"/>
      <c r="S24" s="99"/>
      <c r="T24" s="100">
        <v>0.6</v>
      </c>
      <c r="U24" s="99">
        <f>ROUND(E24*T24,2)</f>
        <v>4.0199999999999996</v>
      </c>
      <c r="V24" s="95"/>
      <c r="W24" s="95"/>
      <c r="X24" s="95"/>
      <c r="Y24" s="95"/>
      <c r="Z24" s="95"/>
      <c r="AA24" s="95"/>
      <c r="AB24" s="95"/>
      <c r="AC24" s="95"/>
      <c r="AD24" s="95"/>
      <c r="AE24" s="95" t="s">
        <v>118</v>
      </c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</row>
    <row r="25" spans="1:60" ht="20.399999999999999" outlineLevel="1" x14ac:dyDescent="0.25">
      <c r="A25" s="96">
        <v>7</v>
      </c>
      <c r="B25" s="96" t="s">
        <v>139</v>
      </c>
      <c r="C25" s="114" t="s">
        <v>140</v>
      </c>
      <c r="D25" s="99" t="s">
        <v>117</v>
      </c>
      <c r="E25" s="425">
        <v>172.8</v>
      </c>
      <c r="F25" s="106"/>
      <c r="G25" s="107">
        <f>ROUND(E25*F25,2)</f>
        <v>0</v>
      </c>
      <c r="H25" s="107"/>
      <c r="I25" s="107">
        <f>ROUND(E25*H25,2)</f>
        <v>0</v>
      </c>
      <c r="J25" s="107"/>
      <c r="K25" s="107">
        <f>ROUND(E25*J25,2)</f>
        <v>0</v>
      </c>
      <c r="L25" s="107">
        <v>21</v>
      </c>
      <c r="M25" s="107">
        <f>G25*(1+L25/100)</f>
        <v>0</v>
      </c>
      <c r="N25" s="99">
        <v>4.8900000000000002E-3</v>
      </c>
      <c r="O25" s="99">
        <f>ROUND(E25*N25,5)</f>
        <v>0.84499000000000002</v>
      </c>
      <c r="P25" s="99">
        <v>0</v>
      </c>
      <c r="Q25" s="99">
        <f>ROUND(E25*P25,5)</f>
        <v>0</v>
      </c>
      <c r="R25" s="99"/>
      <c r="S25" s="99"/>
      <c r="T25" s="100">
        <v>0.36</v>
      </c>
      <c r="U25" s="99">
        <f>ROUND(E25*T25,2)</f>
        <v>62.21</v>
      </c>
      <c r="V25" s="95"/>
      <c r="W25" s="95"/>
      <c r="X25" s="95"/>
      <c r="Y25" s="95"/>
      <c r="Z25" s="95"/>
      <c r="AA25" s="95"/>
      <c r="AB25" s="95"/>
      <c r="AC25" s="95"/>
      <c r="AD25" s="95"/>
      <c r="AE25" s="95" t="s">
        <v>118</v>
      </c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</row>
    <row r="26" spans="1:60" outlineLevel="1" x14ac:dyDescent="0.25">
      <c r="A26" s="96"/>
      <c r="B26" s="96"/>
      <c r="C26" s="115" t="s">
        <v>119</v>
      </c>
      <c r="D26" s="101"/>
      <c r="E26" s="426"/>
      <c r="F26" s="107"/>
      <c r="G26" s="107"/>
      <c r="H26" s="107"/>
      <c r="I26" s="107"/>
      <c r="J26" s="107"/>
      <c r="K26" s="107"/>
      <c r="L26" s="107"/>
      <c r="M26" s="107"/>
      <c r="N26" s="99"/>
      <c r="O26" s="99"/>
      <c r="P26" s="99"/>
      <c r="Q26" s="99"/>
      <c r="R26" s="99"/>
      <c r="S26" s="99"/>
      <c r="T26" s="100"/>
      <c r="U26" s="99"/>
      <c r="V26" s="95"/>
      <c r="W26" s="95"/>
      <c r="X26" s="95"/>
      <c r="Y26" s="95"/>
      <c r="Z26" s="95"/>
      <c r="AA26" s="95"/>
      <c r="AB26" s="95"/>
      <c r="AC26" s="95"/>
      <c r="AD26" s="95"/>
      <c r="AE26" s="95" t="s">
        <v>120</v>
      </c>
      <c r="AF26" s="95">
        <v>2</v>
      </c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</row>
    <row r="27" spans="1:60" outlineLevel="1" x14ac:dyDescent="0.25">
      <c r="A27" s="96"/>
      <c r="B27" s="96"/>
      <c r="C27" s="116" t="s">
        <v>141</v>
      </c>
      <c r="D27" s="101"/>
      <c r="E27" s="426">
        <v>25.524999999999999</v>
      </c>
      <c r="F27" s="107"/>
      <c r="G27" s="107"/>
      <c r="H27" s="107"/>
      <c r="I27" s="107"/>
      <c r="J27" s="107"/>
      <c r="K27" s="107"/>
      <c r="L27" s="107"/>
      <c r="M27" s="107"/>
      <c r="N27" s="99"/>
      <c r="O27" s="99"/>
      <c r="P27" s="99"/>
      <c r="Q27" s="99"/>
      <c r="R27" s="99"/>
      <c r="S27" s="99"/>
      <c r="T27" s="100"/>
      <c r="U27" s="99"/>
      <c r="V27" s="95"/>
      <c r="W27" s="95"/>
      <c r="X27" s="95"/>
      <c r="Y27" s="95"/>
      <c r="Z27" s="95"/>
      <c r="AA27" s="95"/>
      <c r="AB27" s="95"/>
      <c r="AC27" s="95"/>
      <c r="AD27" s="95"/>
      <c r="AE27" s="95" t="s">
        <v>120</v>
      </c>
      <c r="AF27" s="95">
        <v>2</v>
      </c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</row>
    <row r="28" spans="1:60" outlineLevel="1" x14ac:dyDescent="0.25">
      <c r="A28" s="96"/>
      <c r="B28" s="96"/>
      <c r="C28" s="116" t="s">
        <v>142</v>
      </c>
      <c r="D28" s="101"/>
      <c r="E28" s="426"/>
      <c r="F28" s="107"/>
      <c r="G28" s="107"/>
      <c r="H28" s="107"/>
      <c r="I28" s="107"/>
      <c r="J28" s="107"/>
      <c r="K28" s="107"/>
      <c r="L28" s="107"/>
      <c r="M28" s="107"/>
      <c r="N28" s="99"/>
      <c r="O28" s="99"/>
      <c r="P28" s="99"/>
      <c r="Q28" s="99"/>
      <c r="R28" s="99"/>
      <c r="S28" s="99"/>
      <c r="T28" s="100"/>
      <c r="U28" s="99"/>
      <c r="V28" s="95"/>
      <c r="W28" s="95"/>
      <c r="X28" s="95"/>
      <c r="Y28" s="95"/>
      <c r="Z28" s="95"/>
      <c r="AA28" s="95"/>
      <c r="AB28" s="95"/>
      <c r="AC28" s="95"/>
      <c r="AD28" s="95"/>
      <c r="AE28" s="95" t="s">
        <v>120</v>
      </c>
      <c r="AF28" s="95">
        <v>2</v>
      </c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</row>
    <row r="29" spans="1:60" outlineLevel="1" x14ac:dyDescent="0.25">
      <c r="A29" s="96"/>
      <c r="B29" s="96"/>
      <c r="C29" s="116" t="s">
        <v>143</v>
      </c>
      <c r="D29" s="101"/>
      <c r="E29" s="426">
        <v>21.675000000000001</v>
      </c>
      <c r="F29" s="107"/>
      <c r="G29" s="107"/>
      <c r="H29" s="107"/>
      <c r="I29" s="107"/>
      <c r="J29" s="107"/>
      <c r="K29" s="107"/>
      <c r="L29" s="107"/>
      <c r="M29" s="107"/>
      <c r="N29" s="99"/>
      <c r="O29" s="99"/>
      <c r="P29" s="99"/>
      <c r="Q29" s="99"/>
      <c r="R29" s="99"/>
      <c r="S29" s="99"/>
      <c r="T29" s="100"/>
      <c r="U29" s="99"/>
      <c r="V29" s="95"/>
      <c r="W29" s="95"/>
      <c r="X29" s="95"/>
      <c r="Y29" s="95"/>
      <c r="Z29" s="95"/>
      <c r="AA29" s="95"/>
      <c r="AB29" s="95"/>
      <c r="AC29" s="95"/>
      <c r="AD29" s="95"/>
      <c r="AE29" s="95" t="s">
        <v>120</v>
      </c>
      <c r="AF29" s="95">
        <v>2</v>
      </c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</row>
    <row r="30" spans="1:60" ht="20.399999999999999" outlineLevel="1" x14ac:dyDescent="0.25">
      <c r="A30" s="96"/>
      <c r="B30" s="96"/>
      <c r="C30" s="116" t="s">
        <v>144</v>
      </c>
      <c r="D30" s="101"/>
      <c r="E30" s="426">
        <v>49.424999999999997</v>
      </c>
      <c r="F30" s="107"/>
      <c r="G30" s="107"/>
      <c r="H30" s="107"/>
      <c r="I30" s="107"/>
      <c r="J30" s="107"/>
      <c r="K30" s="107"/>
      <c r="L30" s="107"/>
      <c r="M30" s="107"/>
      <c r="N30" s="99"/>
      <c r="O30" s="99"/>
      <c r="P30" s="99"/>
      <c r="Q30" s="99"/>
      <c r="R30" s="99"/>
      <c r="S30" s="99"/>
      <c r="T30" s="100"/>
      <c r="U30" s="99"/>
      <c r="V30" s="95"/>
      <c r="W30" s="95"/>
      <c r="X30" s="95"/>
      <c r="Y30" s="95"/>
      <c r="Z30" s="95"/>
      <c r="AA30" s="95"/>
      <c r="AB30" s="95"/>
      <c r="AC30" s="95"/>
      <c r="AD30" s="95"/>
      <c r="AE30" s="95" t="s">
        <v>120</v>
      </c>
      <c r="AF30" s="95">
        <v>2</v>
      </c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</row>
    <row r="31" spans="1:60" outlineLevel="1" x14ac:dyDescent="0.25">
      <c r="A31" s="96"/>
      <c r="B31" s="96"/>
      <c r="C31" s="116" t="s">
        <v>145</v>
      </c>
      <c r="D31" s="101"/>
      <c r="E31" s="426"/>
      <c r="F31" s="107"/>
      <c r="G31" s="107"/>
      <c r="H31" s="107"/>
      <c r="I31" s="107"/>
      <c r="J31" s="107"/>
      <c r="K31" s="107"/>
      <c r="L31" s="107"/>
      <c r="M31" s="107"/>
      <c r="N31" s="99"/>
      <c r="O31" s="99"/>
      <c r="P31" s="99"/>
      <c r="Q31" s="99"/>
      <c r="R31" s="99"/>
      <c r="S31" s="99"/>
      <c r="T31" s="100"/>
      <c r="U31" s="99"/>
      <c r="V31" s="95"/>
      <c r="W31" s="95"/>
      <c r="X31" s="95"/>
      <c r="Y31" s="95"/>
      <c r="Z31" s="95"/>
      <c r="AA31" s="95"/>
      <c r="AB31" s="95"/>
      <c r="AC31" s="95"/>
      <c r="AD31" s="95"/>
      <c r="AE31" s="95" t="s">
        <v>120</v>
      </c>
      <c r="AF31" s="95">
        <v>2</v>
      </c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</row>
    <row r="32" spans="1:60" outlineLevel="1" x14ac:dyDescent="0.25">
      <c r="A32" s="96"/>
      <c r="B32" s="96"/>
      <c r="C32" s="116" t="s">
        <v>146</v>
      </c>
      <c r="D32" s="101"/>
      <c r="E32" s="426">
        <v>32.450000000000003</v>
      </c>
      <c r="F32" s="107"/>
      <c r="G32" s="107"/>
      <c r="H32" s="107"/>
      <c r="I32" s="107"/>
      <c r="J32" s="107"/>
      <c r="K32" s="107"/>
      <c r="L32" s="107"/>
      <c r="M32" s="107"/>
      <c r="N32" s="99"/>
      <c r="O32" s="99"/>
      <c r="P32" s="99"/>
      <c r="Q32" s="99"/>
      <c r="R32" s="99"/>
      <c r="S32" s="99"/>
      <c r="T32" s="100"/>
      <c r="U32" s="99"/>
      <c r="V32" s="95"/>
      <c r="W32" s="95"/>
      <c r="X32" s="95"/>
      <c r="Y32" s="95"/>
      <c r="Z32" s="95"/>
      <c r="AA32" s="95"/>
      <c r="AB32" s="95"/>
      <c r="AC32" s="95"/>
      <c r="AD32" s="95"/>
      <c r="AE32" s="95" t="s">
        <v>120</v>
      </c>
      <c r="AF32" s="95">
        <v>2</v>
      </c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</row>
    <row r="33" spans="1:60" ht="20.399999999999999" outlineLevel="1" x14ac:dyDescent="0.25">
      <c r="A33" s="96"/>
      <c r="B33" s="96"/>
      <c r="C33" s="116" t="s">
        <v>147</v>
      </c>
      <c r="D33" s="101"/>
      <c r="E33" s="426">
        <v>43.725000000000001</v>
      </c>
      <c r="F33" s="107"/>
      <c r="G33" s="107"/>
      <c r="H33" s="107"/>
      <c r="I33" s="107"/>
      <c r="J33" s="107"/>
      <c r="K33" s="107"/>
      <c r="L33" s="107"/>
      <c r="M33" s="107"/>
      <c r="N33" s="99"/>
      <c r="O33" s="99"/>
      <c r="P33" s="99"/>
      <c r="Q33" s="99"/>
      <c r="R33" s="99"/>
      <c r="S33" s="99"/>
      <c r="T33" s="100"/>
      <c r="U33" s="99"/>
      <c r="V33" s="95"/>
      <c r="W33" s="95"/>
      <c r="X33" s="95"/>
      <c r="Y33" s="95"/>
      <c r="Z33" s="95"/>
      <c r="AA33" s="95"/>
      <c r="AB33" s="95"/>
      <c r="AC33" s="95"/>
      <c r="AD33" s="95"/>
      <c r="AE33" s="95" t="s">
        <v>120</v>
      </c>
      <c r="AF33" s="95">
        <v>2</v>
      </c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</row>
    <row r="34" spans="1:60" outlineLevel="1" x14ac:dyDescent="0.25">
      <c r="A34" s="96"/>
      <c r="B34" s="96"/>
      <c r="C34" s="115" t="s">
        <v>123</v>
      </c>
      <c r="D34" s="101"/>
      <c r="E34" s="426"/>
      <c r="F34" s="107"/>
      <c r="G34" s="107"/>
      <c r="H34" s="107"/>
      <c r="I34" s="107"/>
      <c r="J34" s="107"/>
      <c r="K34" s="107"/>
      <c r="L34" s="107"/>
      <c r="M34" s="107"/>
      <c r="N34" s="99"/>
      <c r="O34" s="99"/>
      <c r="P34" s="99"/>
      <c r="Q34" s="99"/>
      <c r="R34" s="99"/>
      <c r="S34" s="99"/>
      <c r="T34" s="100"/>
      <c r="U34" s="99"/>
      <c r="V34" s="95"/>
      <c r="W34" s="95"/>
      <c r="X34" s="95"/>
      <c r="Y34" s="95"/>
      <c r="Z34" s="95"/>
      <c r="AA34" s="95"/>
      <c r="AB34" s="95"/>
      <c r="AC34" s="95"/>
      <c r="AD34" s="95"/>
      <c r="AE34" s="95" t="s">
        <v>120</v>
      </c>
      <c r="AF34" s="95">
        <v>0</v>
      </c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</row>
    <row r="35" spans="1:60" outlineLevel="1" x14ac:dyDescent="0.25">
      <c r="A35" s="96"/>
      <c r="B35" s="96"/>
      <c r="C35" s="117" t="s">
        <v>148</v>
      </c>
      <c r="D35" s="102"/>
      <c r="E35" s="427">
        <v>172.8</v>
      </c>
      <c r="F35" s="107"/>
      <c r="G35" s="107"/>
      <c r="H35" s="107"/>
      <c r="I35" s="107"/>
      <c r="J35" s="107"/>
      <c r="K35" s="107"/>
      <c r="L35" s="107"/>
      <c r="M35" s="107"/>
      <c r="N35" s="99"/>
      <c r="O35" s="99"/>
      <c r="P35" s="99"/>
      <c r="Q35" s="99"/>
      <c r="R35" s="99"/>
      <c r="S35" s="99"/>
      <c r="T35" s="100"/>
      <c r="U35" s="99"/>
      <c r="V35" s="95"/>
      <c r="W35" s="95"/>
      <c r="X35" s="95"/>
      <c r="Y35" s="95"/>
      <c r="Z35" s="95"/>
      <c r="AA35" s="95"/>
      <c r="AB35" s="95"/>
      <c r="AC35" s="95"/>
      <c r="AD35" s="95"/>
      <c r="AE35" s="95" t="s">
        <v>120</v>
      </c>
      <c r="AF35" s="95">
        <v>0</v>
      </c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</row>
    <row r="36" spans="1:60" ht="20.399999999999999" outlineLevel="1" x14ac:dyDescent="0.25">
      <c r="A36" s="96">
        <v>8</v>
      </c>
      <c r="B36" s="96" t="s">
        <v>149</v>
      </c>
      <c r="C36" s="114" t="s">
        <v>150</v>
      </c>
      <c r="D36" s="99" t="s">
        <v>117</v>
      </c>
      <c r="E36" s="425">
        <v>23.3</v>
      </c>
      <c r="F36" s="106"/>
      <c r="G36" s="107">
        <f>ROUND(E36*F36,2)</f>
        <v>0</v>
      </c>
      <c r="H36" s="107"/>
      <c r="I36" s="107">
        <f>ROUND(E36*H36,2)</f>
        <v>0</v>
      </c>
      <c r="J36" s="107"/>
      <c r="K36" s="107">
        <f>ROUND(E36*J36,2)</f>
        <v>0</v>
      </c>
      <c r="L36" s="107">
        <v>21</v>
      </c>
      <c r="M36" s="107">
        <f>G36*(1+L36/100)</f>
        <v>0</v>
      </c>
      <c r="N36" s="99">
        <v>5.2900000000000004E-3</v>
      </c>
      <c r="O36" s="99">
        <f>ROUND(E36*N36,5)</f>
        <v>0.12325999999999999</v>
      </c>
      <c r="P36" s="99">
        <v>0</v>
      </c>
      <c r="Q36" s="99">
        <f>ROUND(E36*P36,5)</f>
        <v>0</v>
      </c>
      <c r="R36" s="99"/>
      <c r="S36" s="99"/>
      <c r="T36" s="100">
        <v>0.25115999999999999</v>
      </c>
      <c r="U36" s="99">
        <f>ROUND(E36*T36,2)</f>
        <v>5.85</v>
      </c>
      <c r="V36" s="95"/>
      <c r="W36" s="95"/>
      <c r="X36" s="95"/>
      <c r="Y36" s="95"/>
      <c r="Z36" s="95"/>
      <c r="AA36" s="95"/>
      <c r="AB36" s="95"/>
      <c r="AC36" s="95"/>
      <c r="AD36" s="95"/>
      <c r="AE36" s="95" t="s">
        <v>118</v>
      </c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</row>
    <row r="37" spans="1:60" outlineLevel="1" x14ac:dyDescent="0.25">
      <c r="A37" s="96"/>
      <c r="B37" s="96"/>
      <c r="C37" s="115" t="s">
        <v>119</v>
      </c>
      <c r="D37" s="101"/>
      <c r="E37" s="426"/>
      <c r="F37" s="107"/>
      <c r="G37" s="107"/>
      <c r="H37" s="107"/>
      <c r="I37" s="107"/>
      <c r="J37" s="107"/>
      <c r="K37" s="107"/>
      <c r="L37" s="107"/>
      <c r="M37" s="107"/>
      <c r="N37" s="99"/>
      <c r="O37" s="99"/>
      <c r="P37" s="99"/>
      <c r="Q37" s="99"/>
      <c r="R37" s="99"/>
      <c r="S37" s="99"/>
      <c r="T37" s="100"/>
      <c r="U37" s="99"/>
      <c r="V37" s="95"/>
      <c r="W37" s="95"/>
      <c r="X37" s="95"/>
      <c r="Y37" s="95"/>
      <c r="Z37" s="95"/>
      <c r="AA37" s="95"/>
      <c r="AB37" s="95"/>
      <c r="AC37" s="95"/>
      <c r="AD37" s="95"/>
      <c r="AE37" s="95" t="s">
        <v>120</v>
      </c>
      <c r="AF37" s="95">
        <v>2</v>
      </c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</row>
    <row r="38" spans="1:60" outlineLevel="1" x14ac:dyDescent="0.25">
      <c r="A38" s="96"/>
      <c r="B38" s="96"/>
      <c r="C38" s="116" t="s">
        <v>151</v>
      </c>
      <c r="D38" s="101"/>
      <c r="E38" s="426">
        <v>172.8</v>
      </c>
      <c r="F38" s="107"/>
      <c r="G38" s="107"/>
      <c r="H38" s="107"/>
      <c r="I38" s="107"/>
      <c r="J38" s="107"/>
      <c r="K38" s="107"/>
      <c r="L38" s="107"/>
      <c r="M38" s="107"/>
      <c r="N38" s="99"/>
      <c r="O38" s="99"/>
      <c r="P38" s="99"/>
      <c r="Q38" s="99"/>
      <c r="R38" s="99"/>
      <c r="S38" s="99"/>
      <c r="T38" s="100"/>
      <c r="U38" s="99"/>
      <c r="V38" s="95"/>
      <c r="W38" s="95"/>
      <c r="X38" s="95"/>
      <c r="Y38" s="95"/>
      <c r="Z38" s="95"/>
      <c r="AA38" s="95"/>
      <c r="AB38" s="95"/>
      <c r="AC38" s="95"/>
      <c r="AD38" s="95"/>
      <c r="AE38" s="95" t="s">
        <v>120</v>
      </c>
      <c r="AF38" s="95">
        <v>2</v>
      </c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</row>
    <row r="39" spans="1:60" outlineLevel="1" x14ac:dyDescent="0.25">
      <c r="A39" s="96"/>
      <c r="B39" s="96"/>
      <c r="C39" s="116" t="s">
        <v>152</v>
      </c>
      <c r="D39" s="101"/>
      <c r="E39" s="426">
        <v>-149.5</v>
      </c>
      <c r="F39" s="107"/>
      <c r="G39" s="107"/>
      <c r="H39" s="107"/>
      <c r="I39" s="107"/>
      <c r="J39" s="107"/>
      <c r="K39" s="107"/>
      <c r="L39" s="107"/>
      <c r="M39" s="107"/>
      <c r="N39" s="99"/>
      <c r="O39" s="99"/>
      <c r="P39" s="99"/>
      <c r="Q39" s="99"/>
      <c r="R39" s="99"/>
      <c r="S39" s="99"/>
      <c r="T39" s="100"/>
      <c r="U39" s="99"/>
      <c r="V39" s="95"/>
      <c r="W39" s="95"/>
      <c r="X39" s="95"/>
      <c r="Y39" s="95"/>
      <c r="Z39" s="95"/>
      <c r="AA39" s="95"/>
      <c r="AB39" s="95"/>
      <c r="AC39" s="95"/>
      <c r="AD39" s="95"/>
      <c r="AE39" s="95" t="s">
        <v>120</v>
      </c>
      <c r="AF39" s="95">
        <v>2</v>
      </c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</row>
    <row r="40" spans="1:60" outlineLevel="1" x14ac:dyDescent="0.25">
      <c r="A40" s="96"/>
      <c r="B40" s="96"/>
      <c r="C40" s="115" t="s">
        <v>123</v>
      </c>
      <c r="D40" s="101"/>
      <c r="E40" s="426"/>
      <c r="F40" s="107"/>
      <c r="G40" s="107"/>
      <c r="H40" s="107"/>
      <c r="I40" s="107"/>
      <c r="J40" s="107"/>
      <c r="K40" s="107"/>
      <c r="L40" s="107"/>
      <c r="M40" s="107"/>
      <c r="N40" s="99"/>
      <c r="O40" s="99"/>
      <c r="P40" s="99"/>
      <c r="Q40" s="99"/>
      <c r="R40" s="99"/>
      <c r="S40" s="99"/>
      <c r="T40" s="100"/>
      <c r="U40" s="99"/>
      <c r="V40" s="95"/>
      <c r="W40" s="95"/>
      <c r="X40" s="95"/>
      <c r="Y40" s="95"/>
      <c r="Z40" s="95"/>
      <c r="AA40" s="95"/>
      <c r="AB40" s="95"/>
      <c r="AC40" s="95"/>
      <c r="AD40" s="95"/>
      <c r="AE40" s="95" t="s">
        <v>120</v>
      </c>
      <c r="AF40" s="95">
        <v>0</v>
      </c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</row>
    <row r="41" spans="1:60" outlineLevel="1" x14ac:dyDescent="0.25">
      <c r="A41" s="96"/>
      <c r="B41" s="96"/>
      <c r="C41" s="117" t="s">
        <v>153</v>
      </c>
      <c r="D41" s="102"/>
      <c r="E41" s="427">
        <v>23.3</v>
      </c>
      <c r="F41" s="107"/>
      <c r="G41" s="107"/>
      <c r="H41" s="107"/>
      <c r="I41" s="107"/>
      <c r="J41" s="107"/>
      <c r="K41" s="107"/>
      <c r="L41" s="107"/>
      <c r="M41" s="107"/>
      <c r="N41" s="99"/>
      <c r="O41" s="99"/>
      <c r="P41" s="99"/>
      <c r="Q41" s="99"/>
      <c r="R41" s="99"/>
      <c r="S41" s="99"/>
      <c r="T41" s="100"/>
      <c r="U41" s="99"/>
      <c r="V41" s="95"/>
      <c r="W41" s="95"/>
      <c r="X41" s="95"/>
      <c r="Y41" s="95"/>
      <c r="Z41" s="95"/>
      <c r="AA41" s="95"/>
      <c r="AB41" s="95"/>
      <c r="AC41" s="95"/>
      <c r="AD41" s="95"/>
      <c r="AE41" s="95" t="s">
        <v>120</v>
      </c>
      <c r="AF41" s="95">
        <v>0</v>
      </c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</row>
    <row r="42" spans="1:60" x14ac:dyDescent="0.25">
      <c r="A42" s="97" t="s">
        <v>113</v>
      </c>
      <c r="B42" s="97" t="s">
        <v>62</v>
      </c>
      <c r="C42" s="118" t="s">
        <v>63</v>
      </c>
      <c r="D42" s="103"/>
      <c r="E42" s="428"/>
      <c r="F42" s="108"/>
      <c r="G42" s="108">
        <f>SUMIF(AE43:AE45,"&lt;&gt;NOR",G43:G45)</f>
        <v>0</v>
      </c>
      <c r="H42" s="108"/>
      <c r="I42" s="108">
        <f>SUM(I43:I45)</f>
        <v>0</v>
      </c>
      <c r="J42" s="108"/>
      <c r="K42" s="108">
        <f>SUM(K43:K45)</f>
        <v>0</v>
      </c>
      <c r="L42" s="108"/>
      <c r="M42" s="108">
        <f>SUM(M43:M45)</f>
        <v>0</v>
      </c>
      <c r="N42" s="103"/>
      <c r="O42" s="103">
        <f>SUM(O43:O45)</f>
        <v>2.989E-2</v>
      </c>
      <c r="P42" s="103"/>
      <c r="Q42" s="103">
        <f>SUM(Q43:Q45)</f>
        <v>0</v>
      </c>
      <c r="R42" s="103"/>
      <c r="S42" s="103"/>
      <c r="T42" s="104"/>
      <c r="U42" s="103">
        <f>SUM(U43:U45)</f>
        <v>14.319999999999999</v>
      </c>
      <c r="AE42" t="s">
        <v>114</v>
      </c>
    </row>
    <row r="43" spans="1:60" ht="20.399999999999999" outlineLevel="1" x14ac:dyDescent="0.25">
      <c r="A43" s="96">
        <v>9</v>
      </c>
      <c r="B43" s="96" t="s">
        <v>154</v>
      </c>
      <c r="C43" s="114" t="s">
        <v>155</v>
      </c>
      <c r="D43" s="99" t="s">
        <v>131</v>
      </c>
      <c r="E43" s="425">
        <v>2</v>
      </c>
      <c r="F43" s="106"/>
      <c r="G43" s="107">
        <f>ROUND(E43*F43,2)</f>
        <v>0</v>
      </c>
      <c r="H43" s="107"/>
      <c r="I43" s="107">
        <f>ROUND(E43*H43,2)</f>
        <v>0</v>
      </c>
      <c r="J43" s="107"/>
      <c r="K43" s="107">
        <f>ROUND(E43*J43,2)</f>
        <v>0</v>
      </c>
      <c r="L43" s="107">
        <v>21</v>
      </c>
      <c r="M43" s="107">
        <f>G43*(1+L43/100)</f>
        <v>0</v>
      </c>
      <c r="N43" s="99">
        <v>7.1300000000000001E-3</v>
      </c>
      <c r="O43" s="99">
        <f>ROUND(E43*N43,5)</f>
        <v>1.426E-2</v>
      </c>
      <c r="P43" s="99">
        <v>0</v>
      </c>
      <c r="Q43" s="99">
        <f>ROUND(E43*P43,5)</f>
        <v>0</v>
      </c>
      <c r="R43" s="99"/>
      <c r="S43" s="99"/>
      <c r="T43" s="100">
        <v>0.89</v>
      </c>
      <c r="U43" s="99">
        <f>ROUND(E43*T43,2)</f>
        <v>1.78</v>
      </c>
      <c r="V43" s="95"/>
      <c r="W43" s="95"/>
      <c r="X43" s="95"/>
      <c r="Y43" s="95"/>
      <c r="Z43" s="95"/>
      <c r="AA43" s="95"/>
      <c r="AB43" s="95"/>
      <c r="AC43" s="95"/>
      <c r="AD43" s="95"/>
      <c r="AE43" s="95" t="s">
        <v>118</v>
      </c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</row>
    <row r="44" spans="1:60" ht="20.399999999999999" outlineLevel="1" x14ac:dyDescent="0.25">
      <c r="A44" s="96">
        <v>10</v>
      </c>
      <c r="B44" s="96" t="s">
        <v>156</v>
      </c>
      <c r="C44" s="114" t="s">
        <v>157</v>
      </c>
      <c r="D44" s="99" t="s">
        <v>131</v>
      </c>
      <c r="E44" s="425">
        <v>2</v>
      </c>
      <c r="F44" s="106"/>
      <c r="G44" s="107">
        <f>ROUND(E44*F44,2)</f>
        <v>0</v>
      </c>
      <c r="H44" s="107"/>
      <c r="I44" s="107">
        <f>ROUND(E44*H44,2)</f>
        <v>0</v>
      </c>
      <c r="J44" s="107"/>
      <c r="K44" s="107">
        <f>ROUND(E44*J44,2)</f>
        <v>0</v>
      </c>
      <c r="L44" s="107">
        <v>21</v>
      </c>
      <c r="M44" s="107">
        <f>G44*(1+L44/100)</f>
        <v>0</v>
      </c>
      <c r="N44" s="99">
        <v>7.0000000000000001E-3</v>
      </c>
      <c r="O44" s="99">
        <f>ROUND(E44*N44,5)</f>
        <v>1.4E-2</v>
      </c>
      <c r="P44" s="99">
        <v>0</v>
      </c>
      <c r="Q44" s="99">
        <f>ROUND(E44*P44,5)</f>
        <v>0</v>
      </c>
      <c r="R44" s="99"/>
      <c r="S44" s="99"/>
      <c r="T44" s="100">
        <v>0</v>
      </c>
      <c r="U44" s="99">
        <f>ROUND(E44*T44,2)</f>
        <v>0</v>
      </c>
      <c r="V44" s="95"/>
      <c r="W44" s="95"/>
      <c r="X44" s="95"/>
      <c r="Y44" s="95"/>
      <c r="Z44" s="95"/>
      <c r="AA44" s="95"/>
      <c r="AB44" s="95"/>
      <c r="AC44" s="95"/>
      <c r="AD44" s="95"/>
      <c r="AE44" s="95" t="s">
        <v>158</v>
      </c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</row>
    <row r="45" spans="1:60" outlineLevel="1" x14ac:dyDescent="0.25">
      <c r="A45" s="96">
        <v>11</v>
      </c>
      <c r="B45" s="96" t="s">
        <v>159</v>
      </c>
      <c r="C45" s="114" t="s">
        <v>160</v>
      </c>
      <c r="D45" s="99" t="s">
        <v>117</v>
      </c>
      <c r="E45" s="425">
        <v>40.72</v>
      </c>
      <c r="F45" s="106"/>
      <c r="G45" s="107">
        <f>ROUND(E45*F45,2)</f>
        <v>0</v>
      </c>
      <c r="H45" s="107"/>
      <c r="I45" s="107">
        <f>ROUND(E45*H45,2)</f>
        <v>0</v>
      </c>
      <c r="J45" s="107"/>
      <c r="K45" s="107">
        <f>ROUND(E45*J45,2)</f>
        <v>0</v>
      </c>
      <c r="L45" s="107">
        <v>21</v>
      </c>
      <c r="M45" s="107">
        <f>G45*(1+L45/100)</f>
        <v>0</v>
      </c>
      <c r="N45" s="99">
        <v>4.0000000000000003E-5</v>
      </c>
      <c r="O45" s="99">
        <f>ROUND(E45*N45,5)</f>
        <v>1.6299999999999999E-3</v>
      </c>
      <c r="P45" s="99">
        <v>0</v>
      </c>
      <c r="Q45" s="99">
        <f>ROUND(E45*P45,5)</f>
        <v>0</v>
      </c>
      <c r="R45" s="99"/>
      <c r="S45" s="99"/>
      <c r="T45" s="100">
        <v>0.308</v>
      </c>
      <c r="U45" s="99">
        <f>ROUND(E45*T45,2)</f>
        <v>12.54</v>
      </c>
      <c r="V45" s="95"/>
      <c r="W45" s="95"/>
      <c r="X45" s="95"/>
      <c r="Y45" s="95"/>
      <c r="Z45" s="95"/>
      <c r="AA45" s="95"/>
      <c r="AB45" s="95"/>
      <c r="AC45" s="95"/>
      <c r="AD45" s="95"/>
      <c r="AE45" s="95" t="s">
        <v>118</v>
      </c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</row>
    <row r="46" spans="1:60" x14ac:dyDescent="0.25">
      <c r="A46" s="97" t="s">
        <v>113</v>
      </c>
      <c r="B46" s="97" t="s">
        <v>64</v>
      </c>
      <c r="C46" s="118" t="s">
        <v>65</v>
      </c>
      <c r="D46" s="103"/>
      <c r="E46" s="428"/>
      <c r="F46" s="108"/>
      <c r="G46" s="108">
        <f>SUMIF(AE47:AE48,"&lt;&gt;NOR",G47:G48)</f>
        <v>0</v>
      </c>
      <c r="H46" s="108"/>
      <c r="I46" s="108">
        <f>SUM(I47:I48)</f>
        <v>0</v>
      </c>
      <c r="J46" s="108"/>
      <c r="K46" s="108">
        <f>SUM(K47:K48)</f>
        <v>0</v>
      </c>
      <c r="L46" s="108"/>
      <c r="M46" s="108">
        <f>SUM(M47:M48)</f>
        <v>0</v>
      </c>
      <c r="N46" s="103"/>
      <c r="O46" s="103">
        <f>SUM(O47:O48)</f>
        <v>0</v>
      </c>
      <c r="P46" s="103"/>
      <c r="Q46" s="103">
        <f>SUM(Q47:Q48)</f>
        <v>0</v>
      </c>
      <c r="R46" s="103"/>
      <c r="S46" s="103"/>
      <c r="T46" s="104"/>
      <c r="U46" s="103">
        <f>SUM(U47:U48)</f>
        <v>21.02</v>
      </c>
      <c r="AE46" t="s">
        <v>114</v>
      </c>
    </row>
    <row r="47" spans="1:60" outlineLevel="1" x14ac:dyDescent="0.25">
      <c r="A47" s="96">
        <v>12</v>
      </c>
      <c r="B47" s="96" t="s">
        <v>161</v>
      </c>
      <c r="C47" s="114" t="s">
        <v>162</v>
      </c>
      <c r="D47" s="99" t="s">
        <v>163</v>
      </c>
      <c r="E47" s="425">
        <v>10.01</v>
      </c>
      <c r="F47" s="106"/>
      <c r="G47" s="107">
        <f>ROUND(E47*F47,2)</f>
        <v>0</v>
      </c>
      <c r="H47" s="107"/>
      <c r="I47" s="107">
        <f>ROUND(E47*H47,2)</f>
        <v>0</v>
      </c>
      <c r="J47" s="107"/>
      <c r="K47" s="107">
        <f>ROUND(E47*J47,2)</f>
        <v>0</v>
      </c>
      <c r="L47" s="107">
        <v>21</v>
      </c>
      <c r="M47" s="107">
        <f>G47*(1+L47/100)</f>
        <v>0</v>
      </c>
      <c r="N47" s="99">
        <v>0</v>
      </c>
      <c r="O47" s="99">
        <f>ROUND(E47*N47,5)</f>
        <v>0</v>
      </c>
      <c r="P47" s="99">
        <v>0</v>
      </c>
      <c r="Q47" s="99">
        <f>ROUND(E47*P47,5)</f>
        <v>0</v>
      </c>
      <c r="R47" s="99"/>
      <c r="S47" s="99"/>
      <c r="T47" s="100">
        <v>2.1</v>
      </c>
      <c r="U47" s="99">
        <f>ROUND(E47*T47,2)</f>
        <v>21.02</v>
      </c>
      <c r="V47" s="95"/>
      <c r="W47" s="95"/>
      <c r="X47" s="95"/>
      <c r="Y47" s="95"/>
      <c r="Z47" s="95"/>
      <c r="AA47" s="95"/>
      <c r="AB47" s="95"/>
      <c r="AC47" s="95"/>
      <c r="AD47" s="95"/>
      <c r="AE47" s="95" t="s">
        <v>118</v>
      </c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</row>
    <row r="48" spans="1:60" outlineLevel="1" x14ac:dyDescent="0.25">
      <c r="A48" s="96"/>
      <c r="B48" s="96"/>
      <c r="C48" s="117" t="s">
        <v>164</v>
      </c>
      <c r="D48" s="102"/>
      <c r="E48" s="427">
        <v>10.01</v>
      </c>
      <c r="F48" s="107"/>
      <c r="G48" s="107"/>
      <c r="H48" s="107"/>
      <c r="I48" s="107"/>
      <c r="J48" s="107"/>
      <c r="K48" s="107"/>
      <c r="L48" s="107"/>
      <c r="M48" s="107"/>
      <c r="N48" s="99"/>
      <c r="O48" s="99"/>
      <c r="P48" s="99"/>
      <c r="Q48" s="99"/>
      <c r="R48" s="99"/>
      <c r="S48" s="99"/>
      <c r="T48" s="100"/>
      <c r="U48" s="99"/>
      <c r="V48" s="95"/>
      <c r="W48" s="95"/>
      <c r="X48" s="95"/>
      <c r="Y48" s="95"/>
      <c r="Z48" s="95"/>
      <c r="AA48" s="95"/>
      <c r="AB48" s="95"/>
      <c r="AC48" s="95"/>
      <c r="AD48" s="95"/>
      <c r="AE48" s="95" t="s">
        <v>120</v>
      </c>
      <c r="AF48" s="95">
        <v>0</v>
      </c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</row>
    <row r="49" spans="1:60" x14ac:dyDescent="0.25">
      <c r="A49" s="97" t="s">
        <v>113</v>
      </c>
      <c r="B49" s="97" t="s">
        <v>66</v>
      </c>
      <c r="C49" s="118" t="s">
        <v>67</v>
      </c>
      <c r="D49" s="103"/>
      <c r="E49" s="428"/>
      <c r="F49" s="108"/>
      <c r="G49" s="108">
        <f>SUMIF(AE50:AE73,"&lt;&gt;NOR",G50:G73)</f>
        <v>0</v>
      </c>
      <c r="H49" s="108"/>
      <c r="I49" s="108">
        <f>SUM(I50:I73)</f>
        <v>0</v>
      </c>
      <c r="J49" s="108"/>
      <c r="K49" s="108">
        <f>SUM(K50:K73)</f>
        <v>0</v>
      </c>
      <c r="L49" s="108"/>
      <c r="M49" s="108">
        <f>SUM(M50:M73)</f>
        <v>0</v>
      </c>
      <c r="N49" s="103"/>
      <c r="O49" s="103">
        <f>SUM(O50:O73)</f>
        <v>7.5009999999999993E-2</v>
      </c>
      <c r="P49" s="103"/>
      <c r="Q49" s="103">
        <f>SUM(Q50:Q73)</f>
        <v>0</v>
      </c>
      <c r="R49" s="103"/>
      <c r="S49" s="103"/>
      <c r="T49" s="104"/>
      <c r="U49" s="103">
        <f>SUM(U50:U73)</f>
        <v>0.11</v>
      </c>
      <c r="AE49" t="s">
        <v>114</v>
      </c>
    </row>
    <row r="50" spans="1:60" ht="20.399999999999999" outlineLevel="1" x14ac:dyDescent="0.25">
      <c r="A50" s="96">
        <v>13</v>
      </c>
      <c r="B50" s="96" t="s">
        <v>165</v>
      </c>
      <c r="C50" s="114" t="s">
        <v>166</v>
      </c>
      <c r="D50" s="99" t="s">
        <v>117</v>
      </c>
      <c r="E50" s="425">
        <v>18.809999999999999</v>
      </c>
      <c r="F50" s="106"/>
      <c r="G50" s="107">
        <f>ROUND(E50*F50,2)</f>
        <v>0</v>
      </c>
      <c r="H50" s="107"/>
      <c r="I50" s="107">
        <f>ROUND(E50*H50,2)</f>
        <v>0</v>
      </c>
      <c r="J50" s="107"/>
      <c r="K50" s="107">
        <f>ROUND(E50*J50,2)</f>
        <v>0</v>
      </c>
      <c r="L50" s="107">
        <v>21</v>
      </c>
      <c r="M50" s="107">
        <f>G50*(1+L50/100)</f>
        <v>0</v>
      </c>
      <c r="N50" s="99">
        <v>1.2600000000000001E-3</v>
      </c>
      <c r="O50" s="99">
        <f>ROUND(E50*N50,5)</f>
        <v>2.3699999999999999E-2</v>
      </c>
      <c r="P50" s="99">
        <v>0</v>
      </c>
      <c r="Q50" s="99">
        <f>ROUND(E50*P50,5)</f>
        <v>0</v>
      </c>
      <c r="R50" s="99"/>
      <c r="S50" s="99"/>
      <c r="T50" s="100">
        <v>0</v>
      </c>
      <c r="U50" s="99">
        <f>ROUND(E50*T50,2)</f>
        <v>0</v>
      </c>
      <c r="V50" s="95"/>
      <c r="W50" s="95"/>
      <c r="X50" s="95"/>
      <c r="Y50" s="95"/>
      <c r="Z50" s="95"/>
      <c r="AA50" s="95"/>
      <c r="AB50" s="95"/>
      <c r="AC50" s="95"/>
      <c r="AD50" s="95"/>
      <c r="AE50" s="95" t="s">
        <v>118</v>
      </c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</row>
    <row r="51" spans="1:60" outlineLevel="1" x14ac:dyDescent="0.25">
      <c r="A51" s="96"/>
      <c r="B51" s="96"/>
      <c r="C51" s="115" t="s">
        <v>119</v>
      </c>
      <c r="D51" s="101"/>
      <c r="E51" s="426"/>
      <c r="F51" s="107"/>
      <c r="G51" s="107"/>
      <c r="H51" s="107"/>
      <c r="I51" s="107"/>
      <c r="J51" s="107"/>
      <c r="K51" s="107"/>
      <c r="L51" s="107"/>
      <c r="M51" s="107"/>
      <c r="N51" s="99"/>
      <c r="O51" s="99"/>
      <c r="P51" s="99"/>
      <c r="Q51" s="99"/>
      <c r="R51" s="99"/>
      <c r="S51" s="99"/>
      <c r="T51" s="100"/>
      <c r="U51" s="99"/>
      <c r="V51" s="95"/>
      <c r="W51" s="95"/>
      <c r="X51" s="95"/>
      <c r="Y51" s="95"/>
      <c r="Z51" s="95"/>
      <c r="AA51" s="95"/>
      <c r="AB51" s="95"/>
      <c r="AC51" s="95"/>
      <c r="AD51" s="95"/>
      <c r="AE51" s="95" t="s">
        <v>120</v>
      </c>
      <c r="AF51" s="95">
        <v>2</v>
      </c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</row>
    <row r="52" spans="1:60" ht="20.399999999999999" outlineLevel="1" x14ac:dyDescent="0.25">
      <c r="A52" s="96"/>
      <c r="B52" s="96"/>
      <c r="C52" s="116" t="s">
        <v>167</v>
      </c>
      <c r="D52" s="101"/>
      <c r="E52" s="426">
        <v>2.58</v>
      </c>
      <c r="F52" s="107"/>
      <c r="G52" s="107"/>
      <c r="H52" s="107"/>
      <c r="I52" s="107"/>
      <c r="J52" s="107"/>
      <c r="K52" s="107"/>
      <c r="L52" s="107"/>
      <c r="M52" s="107"/>
      <c r="N52" s="99"/>
      <c r="O52" s="99"/>
      <c r="P52" s="99"/>
      <c r="Q52" s="99"/>
      <c r="R52" s="99"/>
      <c r="S52" s="99"/>
      <c r="T52" s="100"/>
      <c r="U52" s="99"/>
      <c r="V52" s="95"/>
      <c r="W52" s="95"/>
      <c r="X52" s="95"/>
      <c r="Y52" s="95"/>
      <c r="Z52" s="95"/>
      <c r="AA52" s="95"/>
      <c r="AB52" s="95"/>
      <c r="AC52" s="95"/>
      <c r="AD52" s="95"/>
      <c r="AE52" s="95" t="s">
        <v>120</v>
      </c>
      <c r="AF52" s="95">
        <v>2</v>
      </c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</row>
    <row r="53" spans="1:60" outlineLevel="1" x14ac:dyDescent="0.25">
      <c r="A53" s="96"/>
      <c r="B53" s="96"/>
      <c r="C53" s="116" t="s">
        <v>168</v>
      </c>
      <c r="D53" s="101"/>
      <c r="E53" s="426"/>
      <c r="F53" s="107"/>
      <c r="G53" s="107"/>
      <c r="H53" s="107"/>
      <c r="I53" s="107"/>
      <c r="J53" s="107"/>
      <c r="K53" s="107"/>
      <c r="L53" s="107"/>
      <c r="M53" s="107"/>
      <c r="N53" s="99"/>
      <c r="O53" s="99"/>
      <c r="P53" s="99"/>
      <c r="Q53" s="99"/>
      <c r="R53" s="99"/>
      <c r="S53" s="99"/>
      <c r="T53" s="100"/>
      <c r="U53" s="99"/>
      <c r="V53" s="95"/>
      <c r="W53" s="95"/>
      <c r="X53" s="95"/>
      <c r="Y53" s="95"/>
      <c r="Z53" s="95"/>
      <c r="AA53" s="95"/>
      <c r="AB53" s="95"/>
      <c r="AC53" s="95"/>
      <c r="AD53" s="95"/>
      <c r="AE53" s="95" t="s">
        <v>120</v>
      </c>
      <c r="AF53" s="95">
        <v>2</v>
      </c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</row>
    <row r="54" spans="1:60" outlineLevel="1" x14ac:dyDescent="0.25">
      <c r="A54" s="96"/>
      <c r="B54" s="96"/>
      <c r="C54" s="116" t="s">
        <v>169</v>
      </c>
      <c r="D54" s="101"/>
      <c r="E54" s="426">
        <v>2.25</v>
      </c>
      <c r="F54" s="107"/>
      <c r="G54" s="107"/>
      <c r="H54" s="107"/>
      <c r="I54" s="107"/>
      <c r="J54" s="107"/>
      <c r="K54" s="107"/>
      <c r="L54" s="107"/>
      <c r="M54" s="107"/>
      <c r="N54" s="99"/>
      <c r="O54" s="99"/>
      <c r="P54" s="99"/>
      <c r="Q54" s="99"/>
      <c r="R54" s="99"/>
      <c r="S54" s="99"/>
      <c r="T54" s="100"/>
      <c r="U54" s="99"/>
      <c r="V54" s="95"/>
      <c r="W54" s="95"/>
      <c r="X54" s="95"/>
      <c r="Y54" s="95"/>
      <c r="Z54" s="95"/>
      <c r="AA54" s="95"/>
      <c r="AB54" s="95"/>
      <c r="AC54" s="95"/>
      <c r="AD54" s="95"/>
      <c r="AE54" s="95" t="s">
        <v>120</v>
      </c>
      <c r="AF54" s="95">
        <v>2</v>
      </c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</row>
    <row r="55" spans="1:60" ht="20.399999999999999" outlineLevel="1" x14ac:dyDescent="0.25">
      <c r="A55" s="96"/>
      <c r="B55" s="96"/>
      <c r="C55" s="116" t="s">
        <v>170</v>
      </c>
      <c r="D55" s="101"/>
      <c r="E55" s="426">
        <v>5.9417999999999997</v>
      </c>
      <c r="F55" s="107"/>
      <c r="G55" s="107"/>
      <c r="H55" s="107"/>
      <c r="I55" s="107"/>
      <c r="J55" s="107"/>
      <c r="K55" s="107"/>
      <c r="L55" s="107"/>
      <c r="M55" s="107"/>
      <c r="N55" s="99"/>
      <c r="O55" s="99"/>
      <c r="P55" s="99"/>
      <c r="Q55" s="99"/>
      <c r="R55" s="99"/>
      <c r="S55" s="99"/>
      <c r="T55" s="100"/>
      <c r="U55" s="99"/>
      <c r="V55" s="95"/>
      <c r="W55" s="95"/>
      <c r="X55" s="95"/>
      <c r="Y55" s="95"/>
      <c r="Z55" s="95"/>
      <c r="AA55" s="95"/>
      <c r="AB55" s="95"/>
      <c r="AC55" s="95"/>
      <c r="AD55" s="95"/>
      <c r="AE55" s="95" t="s">
        <v>120</v>
      </c>
      <c r="AF55" s="95">
        <v>2</v>
      </c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</row>
    <row r="56" spans="1:60" outlineLevel="1" x14ac:dyDescent="0.25">
      <c r="A56" s="96"/>
      <c r="B56" s="96"/>
      <c r="C56" s="116" t="s">
        <v>171</v>
      </c>
      <c r="D56" s="101"/>
      <c r="E56" s="426"/>
      <c r="F56" s="107"/>
      <c r="G56" s="107"/>
      <c r="H56" s="107"/>
      <c r="I56" s="107"/>
      <c r="J56" s="107"/>
      <c r="K56" s="107"/>
      <c r="L56" s="107"/>
      <c r="M56" s="107"/>
      <c r="N56" s="99"/>
      <c r="O56" s="99"/>
      <c r="P56" s="99"/>
      <c r="Q56" s="99"/>
      <c r="R56" s="99"/>
      <c r="S56" s="99"/>
      <c r="T56" s="100"/>
      <c r="U56" s="99"/>
      <c r="V56" s="95"/>
      <c r="W56" s="95"/>
      <c r="X56" s="95"/>
      <c r="Y56" s="95"/>
      <c r="Z56" s="95"/>
      <c r="AA56" s="95"/>
      <c r="AB56" s="95"/>
      <c r="AC56" s="95"/>
      <c r="AD56" s="95"/>
      <c r="AE56" s="95" t="s">
        <v>120</v>
      </c>
      <c r="AF56" s="95">
        <v>2</v>
      </c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</row>
    <row r="57" spans="1:60" ht="20.399999999999999" outlineLevel="1" x14ac:dyDescent="0.25">
      <c r="A57" s="96"/>
      <c r="B57" s="96"/>
      <c r="C57" s="116" t="s">
        <v>172</v>
      </c>
      <c r="D57" s="101"/>
      <c r="E57" s="426">
        <v>3.45</v>
      </c>
      <c r="F57" s="107"/>
      <c r="G57" s="107"/>
      <c r="H57" s="107"/>
      <c r="I57" s="107"/>
      <c r="J57" s="107"/>
      <c r="K57" s="107"/>
      <c r="L57" s="107"/>
      <c r="M57" s="107"/>
      <c r="N57" s="99"/>
      <c r="O57" s="99"/>
      <c r="P57" s="99"/>
      <c r="Q57" s="99"/>
      <c r="R57" s="99"/>
      <c r="S57" s="99"/>
      <c r="T57" s="100"/>
      <c r="U57" s="99"/>
      <c r="V57" s="95"/>
      <c r="W57" s="95"/>
      <c r="X57" s="95"/>
      <c r="Y57" s="95"/>
      <c r="Z57" s="95"/>
      <c r="AA57" s="95"/>
      <c r="AB57" s="95"/>
      <c r="AC57" s="95"/>
      <c r="AD57" s="95"/>
      <c r="AE57" s="95" t="s">
        <v>120</v>
      </c>
      <c r="AF57" s="95">
        <v>2</v>
      </c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</row>
    <row r="58" spans="1:60" ht="20.399999999999999" outlineLevel="1" x14ac:dyDescent="0.25">
      <c r="A58" s="96"/>
      <c r="B58" s="96"/>
      <c r="C58" s="116" t="s">
        <v>173</v>
      </c>
      <c r="D58" s="101"/>
      <c r="E58" s="426">
        <v>4.59</v>
      </c>
      <c r="F58" s="107"/>
      <c r="G58" s="107"/>
      <c r="H58" s="107"/>
      <c r="I58" s="107"/>
      <c r="J58" s="107"/>
      <c r="K58" s="107"/>
      <c r="L58" s="107"/>
      <c r="M58" s="107"/>
      <c r="N58" s="99"/>
      <c r="O58" s="99"/>
      <c r="P58" s="99"/>
      <c r="Q58" s="99"/>
      <c r="R58" s="99"/>
      <c r="S58" s="99"/>
      <c r="T58" s="100"/>
      <c r="U58" s="99"/>
      <c r="V58" s="95"/>
      <c r="W58" s="95"/>
      <c r="X58" s="95"/>
      <c r="Y58" s="95"/>
      <c r="Z58" s="95"/>
      <c r="AA58" s="95"/>
      <c r="AB58" s="95"/>
      <c r="AC58" s="95"/>
      <c r="AD58" s="95"/>
      <c r="AE58" s="95" t="s">
        <v>120</v>
      </c>
      <c r="AF58" s="95">
        <v>2</v>
      </c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</row>
    <row r="59" spans="1:60" outlineLevel="1" x14ac:dyDescent="0.25">
      <c r="A59" s="96"/>
      <c r="B59" s="96"/>
      <c r="C59" s="115" t="s">
        <v>123</v>
      </c>
      <c r="D59" s="101"/>
      <c r="E59" s="426"/>
      <c r="F59" s="107"/>
      <c r="G59" s="107"/>
      <c r="H59" s="107"/>
      <c r="I59" s="107"/>
      <c r="J59" s="107"/>
      <c r="K59" s="107"/>
      <c r="L59" s="107"/>
      <c r="M59" s="107"/>
      <c r="N59" s="99"/>
      <c r="O59" s="99"/>
      <c r="P59" s="99"/>
      <c r="Q59" s="99"/>
      <c r="R59" s="99"/>
      <c r="S59" s="99"/>
      <c r="T59" s="100"/>
      <c r="U59" s="99"/>
      <c r="V59" s="95"/>
      <c r="W59" s="95"/>
      <c r="X59" s="95"/>
      <c r="Y59" s="95"/>
      <c r="Z59" s="95"/>
      <c r="AA59" s="95"/>
      <c r="AB59" s="95"/>
      <c r="AC59" s="95"/>
      <c r="AD59" s="95"/>
      <c r="AE59" s="95" t="s">
        <v>120</v>
      </c>
      <c r="AF59" s="95">
        <v>0</v>
      </c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</row>
    <row r="60" spans="1:60" outlineLevel="1" x14ac:dyDescent="0.25">
      <c r="A60" s="96"/>
      <c r="B60" s="96"/>
      <c r="C60" s="117" t="s">
        <v>174</v>
      </c>
      <c r="D60" s="102"/>
      <c r="E60" s="427">
        <v>18.809999999999999</v>
      </c>
      <c r="F60" s="107"/>
      <c r="G60" s="107"/>
      <c r="H60" s="107"/>
      <c r="I60" s="107"/>
      <c r="J60" s="107"/>
      <c r="K60" s="107"/>
      <c r="L60" s="107"/>
      <c r="M60" s="107"/>
      <c r="N60" s="99"/>
      <c r="O60" s="99"/>
      <c r="P60" s="99"/>
      <c r="Q60" s="99"/>
      <c r="R60" s="99"/>
      <c r="S60" s="99"/>
      <c r="T60" s="100"/>
      <c r="U60" s="99"/>
      <c r="V60" s="95"/>
      <c r="W60" s="95"/>
      <c r="X60" s="95"/>
      <c r="Y60" s="95"/>
      <c r="Z60" s="95"/>
      <c r="AA60" s="95"/>
      <c r="AB60" s="95"/>
      <c r="AC60" s="95"/>
      <c r="AD60" s="95"/>
      <c r="AE60" s="95" t="s">
        <v>120</v>
      </c>
      <c r="AF60" s="95">
        <v>0</v>
      </c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</row>
    <row r="61" spans="1:60" ht="20.399999999999999" outlineLevel="1" x14ac:dyDescent="0.25">
      <c r="A61" s="96">
        <v>14</v>
      </c>
      <c r="B61" s="96" t="s">
        <v>175</v>
      </c>
      <c r="C61" s="114" t="s">
        <v>176</v>
      </c>
      <c r="D61" s="99" t="s">
        <v>117</v>
      </c>
      <c r="E61" s="425">
        <v>40.72</v>
      </c>
      <c r="F61" s="106"/>
      <c r="G61" s="107">
        <f>ROUND(E61*F61,2)</f>
        <v>0</v>
      </c>
      <c r="H61" s="107"/>
      <c r="I61" s="107">
        <f>ROUND(E61*H61,2)</f>
        <v>0</v>
      </c>
      <c r="J61" s="107"/>
      <c r="K61" s="107">
        <f>ROUND(E61*J61,2)</f>
        <v>0</v>
      </c>
      <c r="L61" s="107">
        <v>21</v>
      </c>
      <c r="M61" s="107">
        <f>G61*(1+L61/100)</f>
        <v>0</v>
      </c>
      <c r="N61" s="99">
        <v>1.2600000000000001E-3</v>
      </c>
      <c r="O61" s="99">
        <f>ROUND(E61*N61,5)</f>
        <v>5.1310000000000001E-2</v>
      </c>
      <c r="P61" s="99">
        <v>0</v>
      </c>
      <c r="Q61" s="99">
        <f>ROUND(E61*P61,5)</f>
        <v>0</v>
      </c>
      <c r="R61" s="99"/>
      <c r="S61" s="99"/>
      <c r="T61" s="100">
        <v>0</v>
      </c>
      <c r="U61" s="99">
        <f>ROUND(E61*T61,2)</f>
        <v>0</v>
      </c>
      <c r="V61" s="95"/>
      <c r="W61" s="95"/>
      <c r="X61" s="95"/>
      <c r="Y61" s="95"/>
      <c r="Z61" s="95"/>
      <c r="AA61" s="95"/>
      <c r="AB61" s="95"/>
      <c r="AC61" s="95"/>
      <c r="AD61" s="95"/>
      <c r="AE61" s="95" t="s">
        <v>118</v>
      </c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</row>
    <row r="62" spans="1:60" outlineLevel="1" x14ac:dyDescent="0.25">
      <c r="A62" s="96"/>
      <c r="B62" s="96"/>
      <c r="C62" s="128" t="s">
        <v>177</v>
      </c>
      <c r="D62" s="129"/>
      <c r="E62" s="429"/>
      <c r="F62" s="130"/>
      <c r="G62" s="131"/>
      <c r="H62" s="107"/>
      <c r="I62" s="107"/>
      <c r="J62" s="107"/>
      <c r="K62" s="107"/>
      <c r="L62" s="107"/>
      <c r="M62" s="107"/>
      <c r="N62" s="99"/>
      <c r="O62" s="99"/>
      <c r="P62" s="99"/>
      <c r="Q62" s="99"/>
      <c r="R62" s="99"/>
      <c r="S62" s="99"/>
      <c r="T62" s="100"/>
      <c r="U62" s="99"/>
      <c r="V62" s="95"/>
      <c r="W62" s="95"/>
      <c r="X62" s="95"/>
      <c r="Y62" s="95"/>
      <c r="Z62" s="95"/>
      <c r="AA62" s="95"/>
      <c r="AB62" s="95"/>
      <c r="AC62" s="95"/>
      <c r="AD62" s="95"/>
      <c r="AE62" s="95" t="s">
        <v>178</v>
      </c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8" t="str">
        <f>C62</f>
        <v>včetně dodávky stěrky např. Schomburg</v>
      </c>
      <c r="BB62" s="95"/>
      <c r="BC62" s="95"/>
      <c r="BD62" s="95"/>
      <c r="BE62" s="95"/>
      <c r="BF62" s="95"/>
      <c r="BG62" s="95"/>
      <c r="BH62" s="95"/>
    </row>
    <row r="63" spans="1:60" outlineLevel="1" x14ac:dyDescent="0.25">
      <c r="A63" s="96"/>
      <c r="B63" s="96"/>
      <c r="C63" s="115" t="s">
        <v>119</v>
      </c>
      <c r="D63" s="101"/>
      <c r="E63" s="426"/>
      <c r="F63" s="107"/>
      <c r="G63" s="107"/>
      <c r="H63" s="107"/>
      <c r="I63" s="107"/>
      <c r="J63" s="107"/>
      <c r="K63" s="107"/>
      <c r="L63" s="107"/>
      <c r="M63" s="107"/>
      <c r="N63" s="99"/>
      <c r="O63" s="99"/>
      <c r="P63" s="99"/>
      <c r="Q63" s="99"/>
      <c r="R63" s="99"/>
      <c r="S63" s="99"/>
      <c r="T63" s="100"/>
      <c r="U63" s="99"/>
      <c r="V63" s="95"/>
      <c r="W63" s="95"/>
      <c r="X63" s="95"/>
      <c r="Y63" s="95"/>
      <c r="Z63" s="95"/>
      <c r="AA63" s="95"/>
      <c r="AB63" s="95"/>
      <c r="AC63" s="95"/>
      <c r="AD63" s="95"/>
      <c r="AE63" s="95" t="s">
        <v>120</v>
      </c>
      <c r="AF63" s="95">
        <v>2</v>
      </c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</row>
    <row r="64" spans="1:60" outlineLevel="1" x14ac:dyDescent="0.25">
      <c r="A64" s="96"/>
      <c r="B64" s="96"/>
      <c r="C64" s="116" t="s">
        <v>179</v>
      </c>
      <c r="D64" s="101"/>
      <c r="E64" s="426">
        <v>7.89</v>
      </c>
      <c r="F64" s="107"/>
      <c r="G64" s="107"/>
      <c r="H64" s="107"/>
      <c r="I64" s="107"/>
      <c r="J64" s="107"/>
      <c r="K64" s="107"/>
      <c r="L64" s="107"/>
      <c r="M64" s="107"/>
      <c r="N64" s="99"/>
      <c r="O64" s="99"/>
      <c r="P64" s="99"/>
      <c r="Q64" s="99"/>
      <c r="R64" s="99"/>
      <c r="S64" s="99"/>
      <c r="T64" s="100"/>
      <c r="U64" s="99"/>
      <c r="V64" s="95"/>
      <c r="W64" s="95"/>
      <c r="X64" s="95"/>
      <c r="Y64" s="95"/>
      <c r="Z64" s="95"/>
      <c r="AA64" s="95"/>
      <c r="AB64" s="95"/>
      <c r="AC64" s="95"/>
      <c r="AD64" s="95"/>
      <c r="AE64" s="95" t="s">
        <v>120</v>
      </c>
      <c r="AF64" s="95">
        <v>2</v>
      </c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</row>
    <row r="65" spans="1:60" outlineLevel="1" x14ac:dyDescent="0.25">
      <c r="A65" s="96"/>
      <c r="B65" s="96"/>
      <c r="C65" s="116" t="s">
        <v>180</v>
      </c>
      <c r="D65" s="101"/>
      <c r="E65" s="426"/>
      <c r="F65" s="107"/>
      <c r="G65" s="107"/>
      <c r="H65" s="107"/>
      <c r="I65" s="107"/>
      <c r="J65" s="107"/>
      <c r="K65" s="107"/>
      <c r="L65" s="107"/>
      <c r="M65" s="107"/>
      <c r="N65" s="99"/>
      <c r="O65" s="99"/>
      <c r="P65" s="99"/>
      <c r="Q65" s="99"/>
      <c r="R65" s="99"/>
      <c r="S65" s="99"/>
      <c r="T65" s="100"/>
      <c r="U65" s="99"/>
      <c r="V65" s="95"/>
      <c r="W65" s="95"/>
      <c r="X65" s="95"/>
      <c r="Y65" s="95"/>
      <c r="Z65" s="95"/>
      <c r="AA65" s="95"/>
      <c r="AB65" s="95"/>
      <c r="AC65" s="95"/>
      <c r="AD65" s="95"/>
      <c r="AE65" s="95" t="s">
        <v>120</v>
      </c>
      <c r="AF65" s="95">
        <v>2</v>
      </c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</row>
    <row r="66" spans="1:60" outlineLevel="1" x14ac:dyDescent="0.25">
      <c r="A66" s="96"/>
      <c r="B66" s="96"/>
      <c r="C66" s="116" t="s">
        <v>181</v>
      </c>
      <c r="D66" s="101"/>
      <c r="E66" s="426">
        <v>4.51</v>
      </c>
      <c r="F66" s="107"/>
      <c r="G66" s="107"/>
      <c r="H66" s="107"/>
      <c r="I66" s="107"/>
      <c r="J66" s="107"/>
      <c r="K66" s="107"/>
      <c r="L66" s="107"/>
      <c r="M66" s="107"/>
      <c r="N66" s="99"/>
      <c r="O66" s="99"/>
      <c r="P66" s="99"/>
      <c r="Q66" s="99"/>
      <c r="R66" s="99"/>
      <c r="S66" s="99"/>
      <c r="T66" s="100"/>
      <c r="U66" s="99"/>
      <c r="V66" s="95"/>
      <c r="W66" s="95"/>
      <c r="X66" s="95"/>
      <c r="Y66" s="95"/>
      <c r="Z66" s="95"/>
      <c r="AA66" s="95"/>
      <c r="AB66" s="95"/>
      <c r="AC66" s="95"/>
      <c r="AD66" s="95"/>
      <c r="AE66" s="95" t="s">
        <v>120</v>
      </c>
      <c r="AF66" s="95">
        <v>2</v>
      </c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</row>
    <row r="67" spans="1:60" outlineLevel="1" x14ac:dyDescent="0.25">
      <c r="A67" s="96"/>
      <c r="B67" s="96"/>
      <c r="C67" s="116" t="s">
        <v>182</v>
      </c>
      <c r="D67" s="101"/>
      <c r="E67" s="426">
        <v>8.91</v>
      </c>
      <c r="F67" s="107"/>
      <c r="G67" s="107"/>
      <c r="H67" s="107"/>
      <c r="I67" s="107"/>
      <c r="J67" s="107"/>
      <c r="K67" s="107"/>
      <c r="L67" s="107"/>
      <c r="M67" s="107"/>
      <c r="N67" s="99"/>
      <c r="O67" s="99"/>
      <c r="P67" s="99"/>
      <c r="Q67" s="99"/>
      <c r="R67" s="99"/>
      <c r="S67" s="99"/>
      <c r="T67" s="100"/>
      <c r="U67" s="99"/>
      <c r="V67" s="95"/>
      <c r="W67" s="95"/>
      <c r="X67" s="95"/>
      <c r="Y67" s="95"/>
      <c r="Z67" s="95"/>
      <c r="AA67" s="95"/>
      <c r="AB67" s="95"/>
      <c r="AC67" s="95"/>
      <c r="AD67" s="95"/>
      <c r="AE67" s="95" t="s">
        <v>120</v>
      </c>
      <c r="AF67" s="95">
        <v>2</v>
      </c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</row>
    <row r="68" spans="1:60" outlineLevel="1" x14ac:dyDescent="0.25">
      <c r="A68" s="96"/>
      <c r="B68" s="96"/>
      <c r="C68" s="116" t="s">
        <v>183</v>
      </c>
      <c r="D68" s="101"/>
      <c r="E68" s="426">
        <v>3.3</v>
      </c>
      <c r="F68" s="107"/>
      <c r="G68" s="107"/>
      <c r="H68" s="107"/>
      <c r="I68" s="107"/>
      <c r="J68" s="107"/>
      <c r="K68" s="107"/>
      <c r="L68" s="107"/>
      <c r="M68" s="107"/>
      <c r="N68" s="99"/>
      <c r="O68" s="99"/>
      <c r="P68" s="99"/>
      <c r="Q68" s="99"/>
      <c r="R68" s="99"/>
      <c r="S68" s="99"/>
      <c r="T68" s="100"/>
      <c r="U68" s="99"/>
      <c r="V68" s="95"/>
      <c r="W68" s="95"/>
      <c r="X68" s="95"/>
      <c r="Y68" s="95"/>
      <c r="Z68" s="95"/>
      <c r="AA68" s="95"/>
      <c r="AB68" s="95"/>
      <c r="AC68" s="95"/>
      <c r="AD68" s="95"/>
      <c r="AE68" s="95" t="s">
        <v>120</v>
      </c>
      <c r="AF68" s="95">
        <v>2</v>
      </c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</row>
    <row r="69" spans="1:60" outlineLevel="1" x14ac:dyDescent="0.25">
      <c r="A69" s="96"/>
      <c r="B69" s="96"/>
      <c r="C69" s="116" t="s">
        <v>184</v>
      </c>
      <c r="D69" s="101"/>
      <c r="E69" s="426">
        <v>7.14</v>
      </c>
      <c r="F69" s="107"/>
      <c r="G69" s="107"/>
      <c r="H69" s="107"/>
      <c r="I69" s="107"/>
      <c r="J69" s="107"/>
      <c r="K69" s="107"/>
      <c r="L69" s="107"/>
      <c r="M69" s="107"/>
      <c r="N69" s="99"/>
      <c r="O69" s="99"/>
      <c r="P69" s="99"/>
      <c r="Q69" s="99"/>
      <c r="R69" s="99"/>
      <c r="S69" s="99"/>
      <c r="T69" s="100"/>
      <c r="U69" s="99"/>
      <c r="V69" s="95"/>
      <c r="W69" s="95"/>
      <c r="X69" s="95"/>
      <c r="Y69" s="95"/>
      <c r="Z69" s="95"/>
      <c r="AA69" s="95"/>
      <c r="AB69" s="95"/>
      <c r="AC69" s="95"/>
      <c r="AD69" s="95"/>
      <c r="AE69" s="95" t="s">
        <v>120</v>
      </c>
      <c r="AF69" s="95">
        <v>2</v>
      </c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</row>
    <row r="70" spans="1:60" outlineLevel="1" x14ac:dyDescent="0.25">
      <c r="A70" s="96"/>
      <c r="B70" s="96"/>
      <c r="C70" s="116" t="s">
        <v>185</v>
      </c>
      <c r="D70" s="101"/>
      <c r="E70" s="426">
        <v>8.9700000000000006</v>
      </c>
      <c r="F70" s="107"/>
      <c r="G70" s="107"/>
      <c r="H70" s="107"/>
      <c r="I70" s="107"/>
      <c r="J70" s="107"/>
      <c r="K70" s="107"/>
      <c r="L70" s="107"/>
      <c r="M70" s="107"/>
      <c r="N70" s="99"/>
      <c r="O70" s="99"/>
      <c r="P70" s="99"/>
      <c r="Q70" s="99"/>
      <c r="R70" s="99"/>
      <c r="S70" s="99"/>
      <c r="T70" s="100"/>
      <c r="U70" s="99"/>
      <c r="V70" s="95"/>
      <c r="W70" s="95"/>
      <c r="X70" s="95"/>
      <c r="Y70" s="95"/>
      <c r="Z70" s="95"/>
      <c r="AA70" s="95"/>
      <c r="AB70" s="95"/>
      <c r="AC70" s="95"/>
      <c r="AD70" s="95"/>
      <c r="AE70" s="95" t="s">
        <v>120</v>
      </c>
      <c r="AF70" s="95">
        <v>2</v>
      </c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</row>
    <row r="71" spans="1:60" outlineLevel="1" x14ac:dyDescent="0.25">
      <c r="A71" s="96"/>
      <c r="B71" s="96"/>
      <c r="C71" s="115" t="s">
        <v>123</v>
      </c>
      <c r="D71" s="101"/>
      <c r="E71" s="426"/>
      <c r="F71" s="107"/>
      <c r="G71" s="107"/>
      <c r="H71" s="107"/>
      <c r="I71" s="107"/>
      <c r="J71" s="107"/>
      <c r="K71" s="107"/>
      <c r="L71" s="107"/>
      <c r="M71" s="107"/>
      <c r="N71" s="99"/>
      <c r="O71" s="99"/>
      <c r="P71" s="99"/>
      <c r="Q71" s="99"/>
      <c r="R71" s="99"/>
      <c r="S71" s="99"/>
      <c r="T71" s="100"/>
      <c r="U71" s="99"/>
      <c r="V71" s="95"/>
      <c r="W71" s="95"/>
      <c r="X71" s="95"/>
      <c r="Y71" s="95"/>
      <c r="Z71" s="95"/>
      <c r="AA71" s="95"/>
      <c r="AB71" s="95"/>
      <c r="AC71" s="95"/>
      <c r="AD71" s="95"/>
      <c r="AE71" s="95" t="s">
        <v>120</v>
      </c>
      <c r="AF71" s="95">
        <v>0</v>
      </c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</row>
    <row r="72" spans="1:60" outlineLevel="1" x14ac:dyDescent="0.25">
      <c r="A72" s="96"/>
      <c r="B72" s="96"/>
      <c r="C72" s="117" t="s">
        <v>186</v>
      </c>
      <c r="D72" s="102"/>
      <c r="E72" s="427">
        <v>40.72</v>
      </c>
      <c r="F72" s="107"/>
      <c r="G72" s="107"/>
      <c r="H72" s="107"/>
      <c r="I72" s="107"/>
      <c r="J72" s="107"/>
      <c r="K72" s="107"/>
      <c r="L72" s="107"/>
      <c r="M72" s="107"/>
      <c r="N72" s="99"/>
      <c r="O72" s="99"/>
      <c r="P72" s="99"/>
      <c r="Q72" s="99"/>
      <c r="R72" s="99"/>
      <c r="S72" s="99"/>
      <c r="T72" s="100"/>
      <c r="U72" s="99"/>
      <c r="V72" s="95"/>
      <c r="W72" s="95"/>
      <c r="X72" s="95"/>
      <c r="Y72" s="95"/>
      <c r="Z72" s="95"/>
      <c r="AA72" s="95"/>
      <c r="AB72" s="95"/>
      <c r="AC72" s="95"/>
      <c r="AD72" s="95"/>
      <c r="AE72" s="95" t="s">
        <v>120</v>
      </c>
      <c r="AF72" s="95">
        <v>0</v>
      </c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</row>
    <row r="73" spans="1:60" outlineLevel="1" x14ac:dyDescent="0.25">
      <c r="A73" s="96">
        <v>15</v>
      </c>
      <c r="B73" s="96" t="s">
        <v>187</v>
      </c>
      <c r="C73" s="114" t="s">
        <v>188</v>
      </c>
      <c r="D73" s="99" t="s">
        <v>163</v>
      </c>
      <c r="E73" s="425">
        <v>7.0000000000000007E-2</v>
      </c>
      <c r="F73" s="106"/>
      <c r="G73" s="107">
        <f>ROUND(E73*F73,2)</f>
        <v>0</v>
      </c>
      <c r="H73" s="107"/>
      <c r="I73" s="107">
        <f>ROUND(E73*H73,2)</f>
        <v>0</v>
      </c>
      <c r="J73" s="107"/>
      <c r="K73" s="107">
        <f>ROUND(E73*J73,2)</f>
        <v>0</v>
      </c>
      <c r="L73" s="107">
        <v>21</v>
      </c>
      <c r="M73" s="107">
        <f>G73*(1+L73/100)</f>
        <v>0</v>
      </c>
      <c r="N73" s="99">
        <v>0</v>
      </c>
      <c r="O73" s="99">
        <f>ROUND(E73*N73,5)</f>
        <v>0</v>
      </c>
      <c r="P73" s="99">
        <v>0</v>
      </c>
      <c r="Q73" s="99">
        <f>ROUND(E73*P73,5)</f>
        <v>0</v>
      </c>
      <c r="R73" s="99"/>
      <c r="S73" s="99"/>
      <c r="T73" s="100">
        <v>1.5669999999999999</v>
      </c>
      <c r="U73" s="99">
        <f>ROUND(E73*T73,2)</f>
        <v>0.11</v>
      </c>
      <c r="V73" s="95"/>
      <c r="W73" s="95"/>
      <c r="X73" s="95"/>
      <c r="Y73" s="95"/>
      <c r="Z73" s="95"/>
      <c r="AA73" s="95"/>
      <c r="AB73" s="95"/>
      <c r="AC73" s="95"/>
      <c r="AD73" s="95"/>
      <c r="AE73" s="95" t="s">
        <v>118</v>
      </c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</row>
    <row r="74" spans="1:60" x14ac:dyDescent="0.25">
      <c r="A74" s="97" t="s">
        <v>113</v>
      </c>
      <c r="B74" s="97" t="s">
        <v>68</v>
      </c>
      <c r="C74" s="118" t="s">
        <v>69</v>
      </c>
      <c r="D74" s="103"/>
      <c r="E74" s="428"/>
      <c r="F74" s="108"/>
      <c r="G74" s="108">
        <f>SUMIF(AE75:AE83,"&lt;&gt;NOR",G75:G83)</f>
        <v>0</v>
      </c>
      <c r="H74" s="108"/>
      <c r="I74" s="108">
        <f>SUM(I75:I83)</f>
        <v>0</v>
      </c>
      <c r="J74" s="108"/>
      <c r="K74" s="108">
        <f>SUM(K75:K83)</f>
        <v>0</v>
      </c>
      <c r="L74" s="108"/>
      <c r="M74" s="108">
        <f>SUM(M75:M83)</f>
        <v>0</v>
      </c>
      <c r="N74" s="103"/>
      <c r="O74" s="103">
        <f>SUM(O75:O83)</f>
        <v>6.4832700000000001</v>
      </c>
      <c r="P74" s="103"/>
      <c r="Q74" s="103">
        <f>SUM(Q75:Q83)</f>
        <v>0</v>
      </c>
      <c r="R74" s="103"/>
      <c r="S74" s="103"/>
      <c r="T74" s="104"/>
      <c r="U74" s="103">
        <f>SUM(U75:U83)</f>
        <v>56.06</v>
      </c>
      <c r="AE74" t="s">
        <v>114</v>
      </c>
    </row>
    <row r="75" spans="1:60" ht="20.399999999999999" outlineLevel="1" x14ac:dyDescent="0.25">
      <c r="A75" s="96">
        <v>16</v>
      </c>
      <c r="B75" s="96" t="s">
        <v>189</v>
      </c>
      <c r="C75" s="114" t="s">
        <v>190</v>
      </c>
      <c r="D75" s="99" t="s">
        <v>191</v>
      </c>
      <c r="E75" s="425">
        <v>29.5</v>
      </c>
      <c r="F75" s="106"/>
      <c r="G75" s="107">
        <f>ROUND(E75*F75,2)</f>
        <v>0</v>
      </c>
      <c r="H75" s="107"/>
      <c r="I75" s="107">
        <f>ROUND(E75*H75,2)</f>
        <v>0</v>
      </c>
      <c r="J75" s="107"/>
      <c r="K75" s="107">
        <f>ROUND(E75*J75,2)</f>
        <v>0</v>
      </c>
      <c r="L75" s="107">
        <v>21</v>
      </c>
      <c r="M75" s="107">
        <f>G75*(1+L75/100)</f>
        <v>0</v>
      </c>
      <c r="N75" s="99">
        <v>0.21706</v>
      </c>
      <c r="O75" s="99">
        <f>ROUND(E75*N75,5)</f>
        <v>6.40327</v>
      </c>
      <c r="P75" s="99">
        <v>0</v>
      </c>
      <c r="Q75" s="99">
        <f>ROUND(E75*P75,5)</f>
        <v>0</v>
      </c>
      <c r="R75" s="99"/>
      <c r="S75" s="99"/>
      <c r="T75" s="100">
        <v>1.90038</v>
      </c>
      <c r="U75" s="99">
        <f>ROUND(E75*T75,2)</f>
        <v>56.06</v>
      </c>
      <c r="V75" s="95"/>
      <c r="W75" s="95"/>
      <c r="X75" s="95"/>
      <c r="Y75" s="95"/>
      <c r="Z75" s="95"/>
      <c r="AA75" s="95"/>
      <c r="AB75" s="95"/>
      <c r="AC75" s="95"/>
      <c r="AD75" s="95"/>
      <c r="AE75" s="95" t="s">
        <v>136</v>
      </c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</row>
    <row r="76" spans="1:60" outlineLevel="1" x14ac:dyDescent="0.25">
      <c r="A76" s="96"/>
      <c r="B76" s="96"/>
      <c r="C76" s="128" t="s">
        <v>192</v>
      </c>
      <c r="D76" s="129"/>
      <c r="E76" s="429"/>
      <c r="F76" s="130"/>
      <c r="G76" s="131"/>
      <c r="H76" s="107"/>
      <c r="I76" s="107"/>
      <c r="J76" s="107"/>
      <c r="K76" s="107"/>
      <c r="L76" s="107"/>
      <c r="M76" s="107"/>
      <c r="N76" s="99"/>
      <c r="O76" s="99"/>
      <c r="P76" s="99"/>
      <c r="Q76" s="99"/>
      <c r="R76" s="99"/>
      <c r="S76" s="99"/>
      <c r="T76" s="100"/>
      <c r="U76" s="99"/>
      <c r="V76" s="95"/>
      <c r="W76" s="95"/>
      <c r="X76" s="95"/>
      <c r="Y76" s="95"/>
      <c r="Z76" s="95"/>
      <c r="AA76" s="95"/>
      <c r="AB76" s="95"/>
      <c r="AC76" s="95"/>
      <c r="AD76" s="95"/>
      <c r="AE76" s="95" t="s">
        <v>178</v>
      </c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8" t="str">
        <f>C76</f>
        <v>Bez dodávky potrubí ale s ložem a obsypem</v>
      </c>
      <c r="BB76" s="95"/>
      <c r="BC76" s="95"/>
      <c r="BD76" s="95"/>
      <c r="BE76" s="95"/>
      <c r="BF76" s="95"/>
      <c r="BG76" s="95"/>
      <c r="BH76" s="95"/>
    </row>
    <row r="77" spans="1:60" outlineLevel="1" x14ac:dyDescent="0.25">
      <c r="A77" s="96"/>
      <c r="B77" s="96"/>
      <c r="C77" s="115" t="s">
        <v>119</v>
      </c>
      <c r="D77" s="101"/>
      <c r="E77" s="426"/>
      <c r="F77" s="107"/>
      <c r="G77" s="107"/>
      <c r="H77" s="107"/>
      <c r="I77" s="107"/>
      <c r="J77" s="107"/>
      <c r="K77" s="107"/>
      <c r="L77" s="107"/>
      <c r="M77" s="107"/>
      <c r="N77" s="99"/>
      <c r="O77" s="99"/>
      <c r="P77" s="99"/>
      <c r="Q77" s="99"/>
      <c r="R77" s="99"/>
      <c r="S77" s="99"/>
      <c r="T77" s="100"/>
      <c r="U77" s="99"/>
      <c r="V77" s="95"/>
      <c r="W77" s="95"/>
      <c r="X77" s="95"/>
      <c r="Y77" s="95"/>
      <c r="Z77" s="95"/>
      <c r="AA77" s="95"/>
      <c r="AB77" s="95"/>
      <c r="AC77" s="95"/>
      <c r="AD77" s="95"/>
      <c r="AE77" s="95" t="s">
        <v>120</v>
      </c>
      <c r="AF77" s="95">
        <v>2</v>
      </c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</row>
    <row r="78" spans="1:60" outlineLevel="1" x14ac:dyDescent="0.25">
      <c r="A78" s="96"/>
      <c r="B78" s="96"/>
      <c r="C78" s="116" t="s">
        <v>193</v>
      </c>
      <c r="D78" s="101"/>
      <c r="E78" s="426">
        <v>21.2</v>
      </c>
      <c r="F78" s="107"/>
      <c r="G78" s="107"/>
      <c r="H78" s="107"/>
      <c r="I78" s="107"/>
      <c r="J78" s="107"/>
      <c r="K78" s="107"/>
      <c r="L78" s="107"/>
      <c r="M78" s="107"/>
      <c r="N78" s="99"/>
      <c r="O78" s="99"/>
      <c r="P78" s="99"/>
      <c r="Q78" s="99"/>
      <c r="R78" s="99"/>
      <c r="S78" s="99"/>
      <c r="T78" s="100"/>
      <c r="U78" s="99"/>
      <c r="V78" s="95"/>
      <c r="W78" s="95"/>
      <c r="X78" s="95"/>
      <c r="Y78" s="95"/>
      <c r="Z78" s="95"/>
      <c r="AA78" s="95"/>
      <c r="AB78" s="95"/>
      <c r="AC78" s="95"/>
      <c r="AD78" s="95"/>
      <c r="AE78" s="95" t="s">
        <v>120</v>
      </c>
      <c r="AF78" s="95">
        <v>2</v>
      </c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</row>
    <row r="79" spans="1:60" outlineLevel="1" x14ac:dyDescent="0.25">
      <c r="A79" s="96"/>
      <c r="B79" s="96"/>
      <c r="C79" s="116" t="s">
        <v>194</v>
      </c>
      <c r="D79" s="101"/>
      <c r="E79" s="426">
        <v>8</v>
      </c>
      <c r="F79" s="107"/>
      <c r="G79" s="107"/>
      <c r="H79" s="107"/>
      <c r="I79" s="107"/>
      <c r="J79" s="107"/>
      <c r="K79" s="107"/>
      <c r="L79" s="107"/>
      <c r="M79" s="107"/>
      <c r="N79" s="99"/>
      <c r="O79" s="99"/>
      <c r="P79" s="99"/>
      <c r="Q79" s="99"/>
      <c r="R79" s="99"/>
      <c r="S79" s="99"/>
      <c r="T79" s="100"/>
      <c r="U79" s="99"/>
      <c r="V79" s="95"/>
      <c r="W79" s="95"/>
      <c r="X79" s="95"/>
      <c r="Y79" s="95"/>
      <c r="Z79" s="95"/>
      <c r="AA79" s="95"/>
      <c r="AB79" s="95"/>
      <c r="AC79" s="95"/>
      <c r="AD79" s="95"/>
      <c r="AE79" s="95" t="s">
        <v>120</v>
      </c>
      <c r="AF79" s="95">
        <v>2</v>
      </c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</row>
    <row r="80" spans="1:60" outlineLevel="1" x14ac:dyDescent="0.25">
      <c r="A80" s="96"/>
      <c r="B80" s="96"/>
      <c r="C80" s="115" t="s">
        <v>123</v>
      </c>
      <c r="D80" s="101"/>
      <c r="E80" s="426"/>
      <c r="F80" s="107"/>
      <c r="G80" s="107"/>
      <c r="H80" s="107"/>
      <c r="I80" s="107"/>
      <c r="J80" s="107"/>
      <c r="K80" s="107"/>
      <c r="L80" s="107"/>
      <c r="M80" s="107"/>
      <c r="N80" s="99"/>
      <c r="O80" s="99"/>
      <c r="P80" s="99"/>
      <c r="Q80" s="99"/>
      <c r="R80" s="99"/>
      <c r="S80" s="99"/>
      <c r="T80" s="100"/>
      <c r="U80" s="99"/>
      <c r="V80" s="95"/>
      <c r="W80" s="95"/>
      <c r="X80" s="95"/>
      <c r="Y80" s="95"/>
      <c r="Z80" s="95"/>
      <c r="AA80" s="95"/>
      <c r="AB80" s="95"/>
      <c r="AC80" s="95"/>
      <c r="AD80" s="95"/>
      <c r="AE80" s="95" t="s">
        <v>120</v>
      </c>
      <c r="AF80" s="95">
        <v>0</v>
      </c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</row>
    <row r="81" spans="1:60" outlineLevel="1" x14ac:dyDescent="0.25">
      <c r="A81" s="96"/>
      <c r="B81" s="96"/>
      <c r="C81" s="117" t="s">
        <v>195</v>
      </c>
      <c r="D81" s="102"/>
      <c r="E81" s="427">
        <v>29.5</v>
      </c>
      <c r="F81" s="107"/>
      <c r="G81" s="107"/>
      <c r="H81" s="107"/>
      <c r="I81" s="107"/>
      <c r="J81" s="107"/>
      <c r="K81" s="107"/>
      <c r="L81" s="107"/>
      <c r="M81" s="107"/>
      <c r="N81" s="99"/>
      <c r="O81" s="99"/>
      <c r="P81" s="99"/>
      <c r="Q81" s="99"/>
      <c r="R81" s="99"/>
      <c r="S81" s="99"/>
      <c r="T81" s="100"/>
      <c r="U81" s="99"/>
      <c r="V81" s="95"/>
      <c r="W81" s="95"/>
      <c r="X81" s="95"/>
      <c r="Y81" s="95"/>
      <c r="Z81" s="95"/>
      <c r="AA81" s="95"/>
      <c r="AB81" s="95"/>
      <c r="AC81" s="95"/>
      <c r="AD81" s="95"/>
      <c r="AE81" s="95" t="s">
        <v>120</v>
      </c>
      <c r="AF81" s="95">
        <v>0</v>
      </c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</row>
    <row r="82" spans="1:60" outlineLevel="1" x14ac:dyDescent="0.25">
      <c r="A82" s="96">
        <v>17</v>
      </c>
      <c r="B82" s="96" t="s">
        <v>196</v>
      </c>
      <c r="C82" s="114" t="s">
        <v>197</v>
      </c>
      <c r="D82" s="99" t="s">
        <v>198</v>
      </c>
      <c r="E82" s="425">
        <v>1</v>
      </c>
      <c r="F82" s="367">
        <f>'720_1VV'!H97</f>
        <v>0</v>
      </c>
      <c r="G82" s="107">
        <f>ROUND(E82*F82,2)</f>
        <v>0</v>
      </c>
      <c r="H82" s="107"/>
      <c r="I82" s="107">
        <f>ROUND(E82*H82,2)</f>
        <v>0</v>
      </c>
      <c r="J82" s="107"/>
      <c r="K82" s="107">
        <f>ROUND(E82*J82,2)</f>
        <v>0</v>
      </c>
      <c r="L82" s="107">
        <v>21</v>
      </c>
      <c r="M82" s="107">
        <f>G82*(1+L82/100)</f>
        <v>0</v>
      </c>
      <c r="N82" s="99">
        <v>0</v>
      </c>
      <c r="O82" s="99">
        <f>ROUND(E82*N82,5)</f>
        <v>0</v>
      </c>
      <c r="P82" s="99">
        <v>0</v>
      </c>
      <c r="Q82" s="99">
        <f>ROUND(E82*P82,5)</f>
        <v>0</v>
      </c>
      <c r="R82" s="99"/>
      <c r="S82" s="99"/>
      <c r="T82" s="100">
        <v>0</v>
      </c>
      <c r="U82" s="99">
        <f>ROUND(E82*T82,2)</f>
        <v>0</v>
      </c>
      <c r="V82" s="95"/>
      <c r="W82" s="95"/>
      <c r="X82" s="95"/>
      <c r="Y82" s="95"/>
      <c r="Z82" s="95"/>
      <c r="AA82" s="95"/>
      <c r="AB82" s="95"/>
      <c r="AC82" s="95"/>
      <c r="AD82" s="95"/>
      <c r="AE82" s="95" t="s">
        <v>118</v>
      </c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  <c r="AT82" s="95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5"/>
      <c r="BG82" s="95"/>
      <c r="BH82" s="95"/>
    </row>
    <row r="83" spans="1:60" ht="20.399999999999999" outlineLevel="1" x14ac:dyDescent="0.25">
      <c r="A83" s="96">
        <v>18</v>
      </c>
      <c r="B83" s="96" t="s">
        <v>199</v>
      </c>
      <c r="C83" s="114" t="s">
        <v>200</v>
      </c>
      <c r="D83" s="99" t="s">
        <v>131</v>
      </c>
      <c r="E83" s="425">
        <v>2</v>
      </c>
      <c r="F83" s="106"/>
      <c r="G83" s="107">
        <f>ROUND(E83*F83,2)</f>
        <v>0</v>
      </c>
      <c r="H83" s="107"/>
      <c r="I83" s="107">
        <f>ROUND(E83*H83,2)</f>
        <v>0</v>
      </c>
      <c r="J83" s="107"/>
      <c r="K83" s="107">
        <f>ROUND(E83*J83,2)</f>
        <v>0</v>
      </c>
      <c r="L83" s="107">
        <v>21</v>
      </c>
      <c r="M83" s="107">
        <f>G83*(1+L83/100)</f>
        <v>0</v>
      </c>
      <c r="N83" s="99">
        <v>0.04</v>
      </c>
      <c r="O83" s="99">
        <f>ROUND(E83*N83,5)</f>
        <v>0.08</v>
      </c>
      <c r="P83" s="99">
        <v>0</v>
      </c>
      <c r="Q83" s="99">
        <f>ROUND(E83*P83,5)</f>
        <v>0</v>
      </c>
      <c r="R83" s="99"/>
      <c r="S83" s="99"/>
      <c r="T83" s="100">
        <v>0</v>
      </c>
      <c r="U83" s="99">
        <f>ROUND(E83*T83,2)</f>
        <v>0</v>
      </c>
      <c r="V83" s="95"/>
      <c r="W83" s="95"/>
      <c r="X83" s="95"/>
      <c r="Y83" s="95"/>
      <c r="Z83" s="95"/>
      <c r="AA83" s="95"/>
      <c r="AB83" s="95"/>
      <c r="AC83" s="95"/>
      <c r="AD83" s="95"/>
      <c r="AE83" s="95" t="s">
        <v>118</v>
      </c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</row>
    <row r="84" spans="1:60" x14ac:dyDescent="0.25">
      <c r="A84" s="97" t="s">
        <v>113</v>
      </c>
      <c r="B84" s="97" t="s">
        <v>70</v>
      </c>
      <c r="C84" s="118" t="s">
        <v>71</v>
      </c>
      <c r="D84" s="103"/>
      <c r="E84" s="428"/>
      <c r="F84" s="108"/>
      <c r="G84" s="108">
        <f>SUMIF(AE85:AE96,"&lt;&gt;NOR",G85:G96)</f>
        <v>0</v>
      </c>
      <c r="H84" s="108"/>
      <c r="I84" s="108">
        <f>SUM(I85:I96)</f>
        <v>0</v>
      </c>
      <c r="J84" s="108"/>
      <c r="K84" s="108">
        <f>SUM(K85:K96)</f>
        <v>0</v>
      </c>
      <c r="L84" s="108"/>
      <c r="M84" s="108">
        <f>SUM(M85:M96)</f>
        <v>0</v>
      </c>
      <c r="N84" s="103"/>
      <c r="O84" s="103">
        <f>SUM(O85:O96)</f>
        <v>0.49864000000000003</v>
      </c>
      <c r="P84" s="103"/>
      <c r="Q84" s="103">
        <f>SUM(Q85:Q96)</f>
        <v>0</v>
      </c>
      <c r="R84" s="103"/>
      <c r="S84" s="103"/>
      <c r="T84" s="104"/>
      <c r="U84" s="103">
        <f>SUM(U85:U96)</f>
        <v>42.54</v>
      </c>
      <c r="AE84" t="s">
        <v>114</v>
      </c>
    </row>
    <row r="85" spans="1:60" ht="20.399999999999999" outlineLevel="1" x14ac:dyDescent="0.25">
      <c r="A85" s="96">
        <v>19</v>
      </c>
      <c r="B85" s="96" t="s">
        <v>201</v>
      </c>
      <c r="C85" s="114" t="s">
        <v>202</v>
      </c>
      <c r="D85" s="99" t="s">
        <v>117</v>
      </c>
      <c r="E85" s="425">
        <v>41.04</v>
      </c>
      <c r="F85" s="106"/>
      <c r="G85" s="107">
        <f>ROUND(E85*F85,2)</f>
        <v>0</v>
      </c>
      <c r="H85" s="107"/>
      <c r="I85" s="107">
        <f>ROUND(E85*H85,2)</f>
        <v>0</v>
      </c>
      <c r="J85" s="107"/>
      <c r="K85" s="107">
        <f>ROUND(E85*J85,2)</f>
        <v>0</v>
      </c>
      <c r="L85" s="107">
        <v>21</v>
      </c>
      <c r="M85" s="107">
        <f>G85*(1+L85/100)</f>
        <v>0</v>
      </c>
      <c r="N85" s="99">
        <v>1.2149999999999999E-2</v>
      </c>
      <c r="O85" s="99">
        <f>ROUND(E85*N85,5)</f>
        <v>0.49864000000000003</v>
      </c>
      <c r="P85" s="99">
        <v>0</v>
      </c>
      <c r="Q85" s="99">
        <f>ROUND(E85*P85,5)</f>
        <v>0</v>
      </c>
      <c r="R85" s="99"/>
      <c r="S85" s="99"/>
      <c r="T85" s="100">
        <v>1.0109999999999999</v>
      </c>
      <c r="U85" s="99">
        <f>ROUND(E85*T85,2)</f>
        <v>41.49</v>
      </c>
      <c r="V85" s="95"/>
      <c r="W85" s="95"/>
      <c r="X85" s="95"/>
      <c r="Y85" s="95"/>
      <c r="Z85" s="95"/>
      <c r="AA85" s="95"/>
      <c r="AB85" s="95"/>
      <c r="AC85" s="95"/>
      <c r="AD85" s="95"/>
      <c r="AE85" s="95" t="s">
        <v>118</v>
      </c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95"/>
    </row>
    <row r="86" spans="1:60" outlineLevel="1" x14ac:dyDescent="0.25">
      <c r="A86" s="96"/>
      <c r="B86" s="96"/>
      <c r="C86" s="115" t="s">
        <v>119</v>
      </c>
      <c r="D86" s="101"/>
      <c r="E86" s="426"/>
      <c r="F86" s="107"/>
      <c r="G86" s="107"/>
      <c r="H86" s="107"/>
      <c r="I86" s="107"/>
      <c r="J86" s="107"/>
      <c r="K86" s="107"/>
      <c r="L86" s="107"/>
      <c r="M86" s="107"/>
      <c r="N86" s="99"/>
      <c r="O86" s="99"/>
      <c r="P86" s="99"/>
      <c r="Q86" s="99"/>
      <c r="R86" s="99"/>
      <c r="S86" s="99"/>
      <c r="T86" s="100"/>
      <c r="U86" s="99"/>
      <c r="V86" s="95"/>
      <c r="W86" s="95"/>
      <c r="X86" s="95"/>
      <c r="Y86" s="95"/>
      <c r="Z86" s="95"/>
      <c r="AA86" s="95"/>
      <c r="AB86" s="95"/>
      <c r="AC86" s="95"/>
      <c r="AD86" s="95"/>
      <c r="AE86" s="95" t="s">
        <v>120</v>
      </c>
      <c r="AF86" s="95">
        <v>2</v>
      </c>
      <c r="AG86" s="95"/>
      <c r="AH86" s="95"/>
      <c r="AI86" s="95"/>
      <c r="AJ86" s="95"/>
      <c r="AK86" s="95"/>
      <c r="AL86" s="95"/>
      <c r="AM86" s="95"/>
      <c r="AN86" s="95"/>
      <c r="AO86" s="95"/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  <c r="BH86" s="95"/>
    </row>
    <row r="87" spans="1:60" outlineLevel="1" x14ac:dyDescent="0.25">
      <c r="A87" s="96"/>
      <c r="B87" s="96"/>
      <c r="C87" s="116" t="s">
        <v>179</v>
      </c>
      <c r="D87" s="101"/>
      <c r="E87" s="426">
        <v>7.89</v>
      </c>
      <c r="F87" s="107"/>
      <c r="G87" s="107"/>
      <c r="H87" s="107"/>
      <c r="I87" s="107"/>
      <c r="J87" s="107"/>
      <c r="K87" s="107"/>
      <c r="L87" s="107"/>
      <c r="M87" s="107"/>
      <c r="N87" s="99"/>
      <c r="O87" s="99"/>
      <c r="P87" s="99"/>
      <c r="Q87" s="99"/>
      <c r="R87" s="99"/>
      <c r="S87" s="99"/>
      <c r="T87" s="100"/>
      <c r="U87" s="99"/>
      <c r="V87" s="95"/>
      <c r="W87" s="95"/>
      <c r="X87" s="95"/>
      <c r="Y87" s="95"/>
      <c r="Z87" s="95"/>
      <c r="AA87" s="95"/>
      <c r="AB87" s="95"/>
      <c r="AC87" s="95"/>
      <c r="AD87" s="95"/>
      <c r="AE87" s="95" t="s">
        <v>120</v>
      </c>
      <c r="AF87" s="95">
        <v>2</v>
      </c>
      <c r="AG87" s="95"/>
      <c r="AH87" s="95"/>
      <c r="AI87" s="95"/>
      <c r="AJ87" s="95"/>
      <c r="AK87" s="95"/>
      <c r="AL87" s="95"/>
      <c r="AM87" s="95"/>
      <c r="AN87" s="95"/>
      <c r="AO87" s="95"/>
      <c r="AP87" s="95"/>
      <c r="AQ87" s="95"/>
      <c r="AR87" s="95"/>
      <c r="AS87" s="95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5"/>
      <c r="BG87" s="95"/>
      <c r="BH87" s="95"/>
    </row>
    <row r="88" spans="1:60" outlineLevel="1" x14ac:dyDescent="0.25">
      <c r="A88" s="96"/>
      <c r="B88" s="96"/>
      <c r="C88" s="116" t="s">
        <v>180</v>
      </c>
      <c r="D88" s="101"/>
      <c r="E88" s="426"/>
      <c r="F88" s="107"/>
      <c r="G88" s="107"/>
      <c r="H88" s="107"/>
      <c r="I88" s="107"/>
      <c r="J88" s="107"/>
      <c r="K88" s="107"/>
      <c r="L88" s="107"/>
      <c r="M88" s="107"/>
      <c r="N88" s="99"/>
      <c r="O88" s="99"/>
      <c r="P88" s="99"/>
      <c r="Q88" s="99"/>
      <c r="R88" s="99"/>
      <c r="S88" s="99"/>
      <c r="T88" s="100"/>
      <c r="U88" s="99"/>
      <c r="V88" s="95"/>
      <c r="W88" s="95"/>
      <c r="X88" s="95"/>
      <c r="Y88" s="95"/>
      <c r="Z88" s="95"/>
      <c r="AA88" s="95"/>
      <c r="AB88" s="95"/>
      <c r="AC88" s="95"/>
      <c r="AD88" s="95"/>
      <c r="AE88" s="95" t="s">
        <v>120</v>
      </c>
      <c r="AF88" s="95">
        <v>2</v>
      </c>
      <c r="AG88" s="95"/>
      <c r="AH88" s="95"/>
      <c r="AI88" s="95"/>
      <c r="AJ88" s="95"/>
      <c r="AK88" s="95"/>
      <c r="AL88" s="95"/>
      <c r="AM88" s="95"/>
      <c r="AN88" s="95"/>
      <c r="AO88" s="95"/>
      <c r="AP88" s="95"/>
      <c r="AQ88" s="95"/>
      <c r="AR88" s="95"/>
      <c r="AS88" s="95"/>
      <c r="AT88" s="95"/>
      <c r="AU88" s="95"/>
      <c r="AV88" s="95"/>
      <c r="AW88" s="95"/>
      <c r="AX88" s="95"/>
      <c r="AY88" s="95"/>
      <c r="AZ88" s="95"/>
      <c r="BA88" s="95"/>
      <c r="BB88" s="95"/>
      <c r="BC88" s="95"/>
      <c r="BD88" s="95"/>
      <c r="BE88" s="95"/>
      <c r="BF88" s="95"/>
      <c r="BG88" s="95"/>
      <c r="BH88" s="95"/>
    </row>
    <row r="89" spans="1:60" outlineLevel="1" x14ac:dyDescent="0.25">
      <c r="A89" s="96"/>
      <c r="B89" s="96"/>
      <c r="C89" s="116" t="s">
        <v>203</v>
      </c>
      <c r="D89" s="101"/>
      <c r="E89" s="426">
        <v>4.51</v>
      </c>
      <c r="F89" s="107"/>
      <c r="G89" s="107"/>
      <c r="H89" s="107"/>
      <c r="I89" s="107"/>
      <c r="J89" s="107"/>
      <c r="K89" s="107"/>
      <c r="L89" s="107"/>
      <c r="M89" s="107"/>
      <c r="N89" s="99"/>
      <c r="O89" s="99"/>
      <c r="P89" s="99"/>
      <c r="Q89" s="99"/>
      <c r="R89" s="99"/>
      <c r="S89" s="99"/>
      <c r="T89" s="100"/>
      <c r="U89" s="99"/>
      <c r="V89" s="95"/>
      <c r="W89" s="95"/>
      <c r="X89" s="95"/>
      <c r="Y89" s="95"/>
      <c r="Z89" s="95"/>
      <c r="AA89" s="95"/>
      <c r="AB89" s="95"/>
      <c r="AC89" s="95"/>
      <c r="AD89" s="95"/>
      <c r="AE89" s="95" t="s">
        <v>120</v>
      </c>
      <c r="AF89" s="95">
        <v>2</v>
      </c>
      <c r="AG89" s="95"/>
      <c r="AH89" s="95"/>
      <c r="AI89" s="95"/>
      <c r="AJ89" s="95"/>
      <c r="AK89" s="95"/>
      <c r="AL89" s="95"/>
      <c r="AM89" s="95"/>
      <c r="AN89" s="95"/>
      <c r="AO89" s="95"/>
      <c r="AP89" s="95"/>
      <c r="AQ89" s="95"/>
      <c r="AR89" s="95"/>
      <c r="AS89" s="95"/>
      <c r="AT89" s="95"/>
      <c r="AU89" s="95"/>
      <c r="AV89" s="95"/>
      <c r="AW89" s="95"/>
      <c r="AX89" s="95"/>
      <c r="AY89" s="95"/>
      <c r="AZ89" s="95"/>
      <c r="BA89" s="95"/>
      <c r="BB89" s="95"/>
      <c r="BC89" s="95"/>
      <c r="BD89" s="95"/>
      <c r="BE89" s="95"/>
      <c r="BF89" s="95"/>
      <c r="BG89" s="95"/>
      <c r="BH89" s="95"/>
    </row>
    <row r="90" spans="1:60" outlineLevel="1" x14ac:dyDescent="0.25">
      <c r="A90" s="96"/>
      <c r="B90" s="96"/>
      <c r="C90" s="116" t="s">
        <v>204</v>
      </c>
      <c r="D90" s="101"/>
      <c r="E90" s="426">
        <v>11.47</v>
      </c>
      <c r="F90" s="107"/>
      <c r="G90" s="107"/>
      <c r="H90" s="107"/>
      <c r="I90" s="107"/>
      <c r="J90" s="107"/>
      <c r="K90" s="107"/>
      <c r="L90" s="107"/>
      <c r="M90" s="107"/>
      <c r="N90" s="99"/>
      <c r="O90" s="99"/>
      <c r="P90" s="99"/>
      <c r="Q90" s="99"/>
      <c r="R90" s="99"/>
      <c r="S90" s="99"/>
      <c r="T90" s="100"/>
      <c r="U90" s="99"/>
      <c r="V90" s="95"/>
      <c r="W90" s="95"/>
      <c r="X90" s="95"/>
      <c r="Y90" s="95"/>
      <c r="Z90" s="95"/>
      <c r="AA90" s="95"/>
      <c r="AB90" s="95"/>
      <c r="AC90" s="95"/>
      <c r="AD90" s="95"/>
      <c r="AE90" s="95" t="s">
        <v>120</v>
      </c>
      <c r="AF90" s="95">
        <v>2</v>
      </c>
      <c r="AG90" s="95"/>
      <c r="AH90" s="95"/>
      <c r="AI90" s="95"/>
      <c r="AJ90" s="95"/>
      <c r="AK90" s="95"/>
      <c r="AL90" s="95"/>
      <c r="AM90" s="95"/>
      <c r="AN90" s="95"/>
      <c r="AO90" s="95"/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</row>
    <row r="91" spans="1:60" outlineLevel="1" x14ac:dyDescent="0.25">
      <c r="A91" s="96"/>
      <c r="B91" s="96"/>
      <c r="C91" s="116" t="s">
        <v>205</v>
      </c>
      <c r="D91" s="101"/>
      <c r="E91" s="426">
        <v>0.89</v>
      </c>
      <c r="F91" s="107"/>
      <c r="G91" s="107"/>
      <c r="H91" s="107"/>
      <c r="I91" s="107"/>
      <c r="J91" s="107"/>
      <c r="K91" s="107"/>
      <c r="L91" s="107"/>
      <c r="M91" s="107"/>
      <c r="N91" s="99"/>
      <c r="O91" s="99"/>
      <c r="P91" s="99"/>
      <c r="Q91" s="99"/>
      <c r="R91" s="99"/>
      <c r="S91" s="99"/>
      <c r="T91" s="100"/>
      <c r="U91" s="99"/>
      <c r="V91" s="95"/>
      <c r="W91" s="95"/>
      <c r="X91" s="95"/>
      <c r="Y91" s="95"/>
      <c r="Z91" s="95"/>
      <c r="AA91" s="95"/>
      <c r="AB91" s="95"/>
      <c r="AC91" s="95"/>
      <c r="AD91" s="95"/>
      <c r="AE91" s="95" t="s">
        <v>120</v>
      </c>
      <c r="AF91" s="95">
        <v>2</v>
      </c>
      <c r="AG91" s="95"/>
      <c r="AH91" s="95"/>
      <c r="AI91" s="95"/>
      <c r="AJ91" s="95"/>
      <c r="AK91" s="95"/>
      <c r="AL91" s="95"/>
      <c r="AM91" s="95"/>
      <c r="AN91" s="95"/>
      <c r="AO91" s="95"/>
      <c r="AP91" s="95"/>
      <c r="AQ91" s="95"/>
      <c r="AR91" s="95"/>
      <c r="AS91" s="95"/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</row>
    <row r="92" spans="1:60" outlineLevel="1" x14ac:dyDescent="0.25">
      <c r="A92" s="96"/>
      <c r="B92" s="96"/>
      <c r="C92" s="116" t="s">
        <v>206</v>
      </c>
      <c r="D92" s="101"/>
      <c r="E92" s="426">
        <v>7.3140000000000001</v>
      </c>
      <c r="F92" s="107"/>
      <c r="G92" s="107"/>
      <c r="H92" s="107"/>
      <c r="I92" s="107"/>
      <c r="J92" s="107"/>
      <c r="K92" s="107"/>
      <c r="L92" s="107"/>
      <c r="M92" s="107"/>
      <c r="N92" s="99"/>
      <c r="O92" s="99"/>
      <c r="P92" s="99"/>
      <c r="Q92" s="99"/>
      <c r="R92" s="99"/>
      <c r="S92" s="99"/>
      <c r="T92" s="100"/>
      <c r="U92" s="99"/>
      <c r="V92" s="95"/>
      <c r="W92" s="95"/>
      <c r="X92" s="95"/>
      <c r="Y92" s="95"/>
      <c r="Z92" s="95"/>
      <c r="AA92" s="95"/>
      <c r="AB92" s="95"/>
      <c r="AC92" s="95"/>
      <c r="AD92" s="95"/>
      <c r="AE92" s="95" t="s">
        <v>120</v>
      </c>
      <c r="AF92" s="95">
        <v>2</v>
      </c>
      <c r="AG92" s="95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5"/>
      <c r="AS92" s="95"/>
      <c r="AT92" s="95"/>
      <c r="AU92" s="95"/>
      <c r="AV92" s="95"/>
      <c r="AW92" s="95"/>
      <c r="AX92" s="95"/>
      <c r="AY92" s="95"/>
      <c r="AZ92" s="95"/>
      <c r="BA92" s="95"/>
      <c r="BB92" s="95"/>
      <c r="BC92" s="95"/>
      <c r="BD92" s="95"/>
      <c r="BE92" s="95"/>
      <c r="BF92" s="95"/>
      <c r="BG92" s="95"/>
      <c r="BH92" s="95"/>
    </row>
    <row r="93" spans="1:60" outlineLevel="1" x14ac:dyDescent="0.25">
      <c r="A93" s="96"/>
      <c r="B93" s="96"/>
      <c r="C93" s="116" t="s">
        <v>185</v>
      </c>
      <c r="D93" s="101"/>
      <c r="E93" s="426">
        <v>8.9700000000000006</v>
      </c>
      <c r="F93" s="107"/>
      <c r="G93" s="107"/>
      <c r="H93" s="107"/>
      <c r="I93" s="107"/>
      <c r="J93" s="107"/>
      <c r="K93" s="107"/>
      <c r="L93" s="107"/>
      <c r="M93" s="107"/>
      <c r="N93" s="99"/>
      <c r="O93" s="99"/>
      <c r="P93" s="99"/>
      <c r="Q93" s="99"/>
      <c r="R93" s="99"/>
      <c r="S93" s="99"/>
      <c r="T93" s="100"/>
      <c r="U93" s="99"/>
      <c r="V93" s="95"/>
      <c r="W93" s="95"/>
      <c r="X93" s="95"/>
      <c r="Y93" s="95"/>
      <c r="Z93" s="95"/>
      <c r="AA93" s="95"/>
      <c r="AB93" s="95"/>
      <c r="AC93" s="95"/>
      <c r="AD93" s="95"/>
      <c r="AE93" s="95" t="s">
        <v>120</v>
      </c>
      <c r="AF93" s="95">
        <v>2</v>
      </c>
      <c r="AG93" s="95"/>
      <c r="AH93" s="95"/>
      <c r="AI93" s="95"/>
      <c r="AJ93" s="95"/>
      <c r="AK93" s="95"/>
      <c r="AL93" s="95"/>
      <c r="AM93" s="95"/>
      <c r="AN93" s="95"/>
      <c r="AO93" s="95"/>
      <c r="AP93" s="95"/>
      <c r="AQ93" s="95"/>
      <c r="AR93" s="95"/>
      <c r="AS93" s="95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5"/>
      <c r="BG93" s="95"/>
      <c r="BH93" s="95"/>
    </row>
    <row r="94" spans="1:60" outlineLevel="1" x14ac:dyDescent="0.25">
      <c r="A94" s="96"/>
      <c r="B94" s="96"/>
      <c r="C94" s="115" t="s">
        <v>123</v>
      </c>
      <c r="D94" s="101"/>
      <c r="E94" s="426"/>
      <c r="F94" s="107"/>
      <c r="G94" s="107"/>
      <c r="H94" s="107"/>
      <c r="I94" s="107"/>
      <c r="J94" s="107"/>
      <c r="K94" s="107"/>
      <c r="L94" s="107"/>
      <c r="M94" s="107"/>
      <c r="N94" s="99"/>
      <c r="O94" s="99"/>
      <c r="P94" s="99"/>
      <c r="Q94" s="99"/>
      <c r="R94" s="99"/>
      <c r="S94" s="99"/>
      <c r="T94" s="100"/>
      <c r="U94" s="99"/>
      <c r="V94" s="95"/>
      <c r="W94" s="95"/>
      <c r="X94" s="95"/>
      <c r="Y94" s="95"/>
      <c r="Z94" s="95"/>
      <c r="AA94" s="95"/>
      <c r="AB94" s="95"/>
      <c r="AC94" s="95"/>
      <c r="AD94" s="95"/>
      <c r="AE94" s="95" t="s">
        <v>120</v>
      </c>
      <c r="AF94" s="95">
        <v>0</v>
      </c>
      <c r="AG94" s="95"/>
      <c r="AH94" s="95"/>
      <c r="AI94" s="95"/>
      <c r="AJ94" s="95"/>
      <c r="AK94" s="95"/>
      <c r="AL94" s="95"/>
      <c r="AM94" s="95"/>
      <c r="AN94" s="95"/>
      <c r="AO94" s="95"/>
      <c r="AP94" s="95"/>
      <c r="AQ94" s="95"/>
      <c r="AR94" s="95"/>
      <c r="AS94" s="95"/>
      <c r="AT94" s="95"/>
      <c r="AU94" s="95"/>
      <c r="AV94" s="95"/>
      <c r="AW94" s="95"/>
      <c r="AX94" s="95"/>
      <c r="AY94" s="95"/>
      <c r="AZ94" s="95"/>
      <c r="BA94" s="95"/>
      <c r="BB94" s="95"/>
      <c r="BC94" s="95"/>
      <c r="BD94" s="95"/>
      <c r="BE94" s="95"/>
      <c r="BF94" s="95"/>
      <c r="BG94" s="95"/>
      <c r="BH94" s="95"/>
    </row>
    <row r="95" spans="1:60" outlineLevel="1" x14ac:dyDescent="0.25">
      <c r="A95" s="96"/>
      <c r="B95" s="96"/>
      <c r="C95" s="117" t="s">
        <v>207</v>
      </c>
      <c r="D95" s="102"/>
      <c r="E95" s="427">
        <v>41.04</v>
      </c>
      <c r="F95" s="107"/>
      <c r="G95" s="107"/>
      <c r="H95" s="107"/>
      <c r="I95" s="107"/>
      <c r="J95" s="107"/>
      <c r="K95" s="107"/>
      <c r="L95" s="107"/>
      <c r="M95" s="107"/>
      <c r="N95" s="99"/>
      <c r="O95" s="99"/>
      <c r="P95" s="99"/>
      <c r="Q95" s="99"/>
      <c r="R95" s="99"/>
      <c r="S95" s="99"/>
      <c r="T95" s="100"/>
      <c r="U95" s="99"/>
      <c r="V95" s="95"/>
      <c r="W95" s="95"/>
      <c r="X95" s="95"/>
      <c r="Y95" s="95"/>
      <c r="Z95" s="95"/>
      <c r="AA95" s="95"/>
      <c r="AB95" s="95"/>
      <c r="AC95" s="95"/>
      <c r="AD95" s="95"/>
      <c r="AE95" s="95" t="s">
        <v>120</v>
      </c>
      <c r="AF95" s="95">
        <v>0</v>
      </c>
      <c r="AG95" s="95"/>
      <c r="AH95" s="95"/>
      <c r="AI95" s="95"/>
      <c r="AJ95" s="95"/>
      <c r="AK95" s="95"/>
      <c r="AL95" s="95"/>
      <c r="AM95" s="95"/>
      <c r="AN95" s="95"/>
      <c r="AO95" s="95"/>
      <c r="AP95" s="95"/>
      <c r="AQ95" s="95"/>
      <c r="AR95" s="95"/>
      <c r="AS95" s="95"/>
      <c r="AT95" s="95"/>
      <c r="AU95" s="95"/>
      <c r="AV95" s="95"/>
      <c r="AW95" s="95"/>
      <c r="AX95" s="95"/>
      <c r="AY95" s="95"/>
      <c r="AZ95" s="95"/>
      <c r="BA95" s="95"/>
      <c r="BB95" s="95"/>
      <c r="BC95" s="95"/>
      <c r="BD95" s="95"/>
      <c r="BE95" s="95"/>
      <c r="BF95" s="95"/>
      <c r="BG95" s="95"/>
      <c r="BH95" s="95"/>
    </row>
    <row r="96" spans="1:60" outlineLevel="1" x14ac:dyDescent="0.25">
      <c r="A96" s="96">
        <v>20</v>
      </c>
      <c r="B96" s="96" t="s">
        <v>161</v>
      </c>
      <c r="C96" s="114" t="s">
        <v>162</v>
      </c>
      <c r="D96" s="99" t="s">
        <v>163</v>
      </c>
      <c r="E96" s="425">
        <v>0.5</v>
      </c>
      <c r="F96" s="106"/>
      <c r="G96" s="107">
        <f>ROUND(E96*F96,2)</f>
        <v>0</v>
      </c>
      <c r="H96" s="107"/>
      <c r="I96" s="107">
        <f>ROUND(E96*H96,2)</f>
        <v>0</v>
      </c>
      <c r="J96" s="107"/>
      <c r="K96" s="107">
        <f>ROUND(E96*J96,2)</f>
        <v>0</v>
      </c>
      <c r="L96" s="107">
        <v>21</v>
      </c>
      <c r="M96" s="107">
        <f>G96*(1+L96/100)</f>
        <v>0</v>
      </c>
      <c r="N96" s="99">
        <v>0</v>
      </c>
      <c r="O96" s="99">
        <f>ROUND(E96*N96,5)</f>
        <v>0</v>
      </c>
      <c r="P96" s="99">
        <v>0</v>
      </c>
      <c r="Q96" s="99">
        <f>ROUND(E96*P96,5)</f>
        <v>0</v>
      </c>
      <c r="R96" s="99"/>
      <c r="S96" s="99"/>
      <c r="T96" s="100">
        <v>2.1</v>
      </c>
      <c r="U96" s="99">
        <f>ROUND(E96*T96,2)</f>
        <v>1.05</v>
      </c>
      <c r="V96" s="95"/>
      <c r="W96" s="95"/>
      <c r="X96" s="95"/>
      <c r="Y96" s="95"/>
      <c r="Z96" s="95"/>
      <c r="AA96" s="95"/>
      <c r="AB96" s="95"/>
      <c r="AC96" s="95"/>
      <c r="AD96" s="95"/>
      <c r="AE96" s="95" t="s">
        <v>118</v>
      </c>
      <c r="AF96" s="95"/>
      <c r="AG96" s="95"/>
      <c r="AH96" s="95"/>
      <c r="AI96" s="95"/>
      <c r="AJ96" s="95"/>
      <c r="AK96" s="95"/>
      <c r="AL96" s="95"/>
      <c r="AM96" s="95"/>
      <c r="AN96" s="95"/>
      <c r="AO96" s="95"/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  <c r="BH96" s="95"/>
    </row>
    <row r="97" spans="1:60" x14ac:dyDescent="0.25">
      <c r="A97" s="97" t="s">
        <v>113</v>
      </c>
      <c r="B97" s="97" t="s">
        <v>72</v>
      </c>
      <c r="C97" s="118" t="s">
        <v>73</v>
      </c>
      <c r="D97" s="103"/>
      <c r="E97" s="428"/>
      <c r="F97" s="108"/>
      <c r="G97" s="108">
        <f>SUMIF(AE98:AE111,"&lt;&gt;NOR",G98:G111)</f>
        <v>0</v>
      </c>
      <c r="H97" s="108"/>
      <c r="I97" s="108">
        <f>SUM(I98:I111)</f>
        <v>0</v>
      </c>
      <c r="J97" s="108"/>
      <c r="K97" s="108">
        <f>SUM(K98:K111)</f>
        <v>0</v>
      </c>
      <c r="L97" s="108"/>
      <c r="M97" s="108">
        <f>SUM(M98:M111)</f>
        <v>0</v>
      </c>
      <c r="N97" s="103"/>
      <c r="O97" s="103">
        <f>SUM(O98:O111)</f>
        <v>0</v>
      </c>
      <c r="P97" s="103"/>
      <c r="Q97" s="103">
        <f>SUM(Q98:Q111)</f>
        <v>0</v>
      </c>
      <c r="R97" s="103"/>
      <c r="S97" s="103"/>
      <c r="T97" s="104"/>
      <c r="U97" s="103">
        <f>SUM(U98:U111)</f>
        <v>0</v>
      </c>
      <c r="AE97" t="s">
        <v>114</v>
      </c>
    </row>
    <row r="98" spans="1:60" ht="20.399999999999999" outlineLevel="1" x14ac:dyDescent="0.25">
      <c r="A98" s="96">
        <v>21</v>
      </c>
      <c r="B98" s="96" t="s">
        <v>208</v>
      </c>
      <c r="C98" s="114" t="s">
        <v>209</v>
      </c>
      <c r="D98" s="99" t="s">
        <v>198</v>
      </c>
      <c r="E98" s="425">
        <v>2</v>
      </c>
      <c r="F98" s="106"/>
      <c r="G98" s="107"/>
      <c r="H98" s="107"/>
      <c r="I98" s="107">
        <f>ROUND(E98*H98,2)</f>
        <v>0</v>
      </c>
      <c r="J98" s="107"/>
      <c r="K98" s="107">
        <f>ROUND(E98*J98,2)</f>
        <v>0</v>
      </c>
      <c r="L98" s="107">
        <v>21</v>
      </c>
      <c r="M98" s="107">
        <f>G98*(1+L98/100)</f>
        <v>0</v>
      </c>
      <c r="N98" s="99">
        <v>0</v>
      </c>
      <c r="O98" s="99">
        <f>ROUND(E98*N98,5)</f>
        <v>0</v>
      </c>
      <c r="P98" s="99">
        <v>0</v>
      </c>
      <c r="Q98" s="99">
        <f>ROUND(E98*P98,5)</f>
        <v>0</v>
      </c>
      <c r="R98" s="99"/>
      <c r="S98" s="99"/>
      <c r="T98" s="100">
        <v>0</v>
      </c>
      <c r="U98" s="99">
        <f>ROUND(E98*T98,2)</f>
        <v>0</v>
      </c>
      <c r="V98" s="95"/>
      <c r="W98" s="95"/>
      <c r="X98" s="95"/>
      <c r="Y98" s="95"/>
      <c r="Z98" s="95"/>
      <c r="AA98" s="95"/>
      <c r="AB98" s="95"/>
      <c r="AC98" s="95"/>
      <c r="AD98" s="95"/>
      <c r="AE98" s="95" t="s">
        <v>118</v>
      </c>
      <c r="AF98" s="95"/>
      <c r="AG98" s="95"/>
      <c r="AH98" s="95"/>
      <c r="AI98" s="95"/>
      <c r="AJ98" s="95"/>
      <c r="AK98" s="95"/>
      <c r="AL98" s="95"/>
      <c r="AM98" s="95"/>
      <c r="AN98" s="95"/>
      <c r="AO98" s="95"/>
      <c r="AP98" s="95"/>
      <c r="AQ98" s="95"/>
      <c r="AR98" s="95"/>
      <c r="AS98" s="95"/>
      <c r="AT98" s="95"/>
      <c r="AU98" s="95"/>
      <c r="AV98" s="95"/>
      <c r="AW98" s="95"/>
      <c r="AX98" s="95"/>
      <c r="AY98" s="95"/>
      <c r="AZ98" s="95"/>
      <c r="BA98" s="95"/>
      <c r="BB98" s="95"/>
      <c r="BC98" s="95"/>
      <c r="BD98" s="95"/>
      <c r="BE98" s="95"/>
      <c r="BF98" s="95"/>
      <c r="BG98" s="95"/>
      <c r="BH98" s="95"/>
    </row>
    <row r="99" spans="1:60" outlineLevel="1" x14ac:dyDescent="0.25">
      <c r="A99" s="96"/>
      <c r="B99" s="96"/>
      <c r="C99" s="128" t="s">
        <v>210</v>
      </c>
      <c r="D99" s="129"/>
      <c r="E99" s="429"/>
      <c r="F99" s="130"/>
      <c r="G99" s="131"/>
      <c r="H99" s="107"/>
      <c r="I99" s="107"/>
      <c r="J99" s="107"/>
      <c r="K99" s="107"/>
      <c r="L99" s="107"/>
      <c r="M99" s="107"/>
      <c r="N99" s="99"/>
      <c r="O99" s="99"/>
      <c r="P99" s="99"/>
      <c r="Q99" s="99"/>
      <c r="R99" s="99"/>
      <c r="S99" s="99"/>
      <c r="T99" s="100"/>
      <c r="U99" s="99"/>
      <c r="V99" s="95"/>
      <c r="W99" s="95"/>
      <c r="X99" s="95"/>
      <c r="Y99" s="95"/>
      <c r="Z99" s="95"/>
      <c r="AA99" s="95"/>
      <c r="AB99" s="95"/>
      <c r="AC99" s="95"/>
      <c r="AD99" s="95"/>
      <c r="AE99" s="95" t="s">
        <v>178</v>
      </c>
      <c r="AF99" s="95"/>
      <c r="AG99" s="95"/>
      <c r="AH99" s="95"/>
      <c r="AI99" s="95"/>
      <c r="AJ99" s="95"/>
      <c r="AK99" s="95"/>
      <c r="AL99" s="95"/>
      <c r="AM99" s="95"/>
      <c r="AN99" s="95"/>
      <c r="AO99" s="95"/>
      <c r="AP99" s="95"/>
      <c r="AQ99" s="95"/>
      <c r="AR99" s="95"/>
      <c r="AS99" s="95"/>
      <c r="AT99" s="95"/>
      <c r="AU99" s="95"/>
      <c r="AV99" s="95"/>
      <c r="AW99" s="95"/>
      <c r="AX99" s="95"/>
      <c r="AY99" s="95"/>
      <c r="AZ99" s="95"/>
      <c r="BA99" s="98" t="str">
        <f>C99</f>
        <v>barva - šedá , kování klika-klika + FAB</v>
      </c>
      <c r="BB99" s="95"/>
      <c r="BC99" s="95"/>
      <c r="BD99" s="95"/>
      <c r="BE99" s="95"/>
      <c r="BF99" s="95"/>
      <c r="BG99" s="95"/>
      <c r="BH99" s="95"/>
    </row>
    <row r="100" spans="1:60" outlineLevel="1" x14ac:dyDescent="0.25">
      <c r="A100" s="96"/>
      <c r="B100" s="96"/>
      <c r="C100" s="128" t="s">
        <v>211</v>
      </c>
      <c r="D100" s="129"/>
      <c r="E100" s="429"/>
      <c r="F100" s="130"/>
      <c r="G100" s="131"/>
      <c r="H100" s="107"/>
      <c r="I100" s="107"/>
      <c r="J100" s="107"/>
      <c r="K100" s="107"/>
      <c r="L100" s="107"/>
      <c r="M100" s="107"/>
      <c r="N100" s="99"/>
      <c r="O100" s="99"/>
      <c r="P100" s="99"/>
      <c r="Q100" s="99"/>
      <c r="R100" s="99"/>
      <c r="S100" s="99"/>
      <c r="T100" s="100"/>
      <c r="U100" s="99"/>
      <c r="V100" s="95"/>
      <c r="W100" s="95"/>
      <c r="X100" s="95"/>
      <c r="Y100" s="95"/>
      <c r="Z100" s="95"/>
      <c r="AA100" s="95"/>
      <c r="AB100" s="95"/>
      <c r="AC100" s="95"/>
      <c r="AD100" s="95"/>
      <c r="AE100" s="95" t="s">
        <v>178</v>
      </c>
      <c r="AF100" s="95"/>
      <c r="AG100" s="95"/>
      <c r="AH100" s="95"/>
      <c r="AI100" s="95"/>
      <c r="AJ100" s="95"/>
      <c r="AK100" s="95"/>
      <c r="AL100" s="95"/>
      <c r="AM100" s="95"/>
      <c r="AN100" s="95"/>
      <c r="AO100" s="95"/>
      <c r="AP100" s="95"/>
      <c r="AQ100" s="95"/>
      <c r="AR100" s="95"/>
      <c r="AS100" s="95"/>
      <c r="AT100" s="95"/>
      <c r="AU100" s="95"/>
      <c r="AV100" s="95"/>
      <c r="AW100" s="95"/>
      <c r="AX100" s="95"/>
      <c r="AY100" s="95"/>
      <c r="AZ100" s="95"/>
      <c r="BA100" s="98" t="str">
        <f>C100</f>
        <v>dále viz tabulky</v>
      </c>
      <c r="BB100" s="95"/>
      <c r="BC100" s="95"/>
      <c r="BD100" s="95"/>
      <c r="BE100" s="95"/>
      <c r="BF100" s="95"/>
      <c r="BG100" s="95"/>
      <c r="BH100" s="95"/>
    </row>
    <row r="101" spans="1:60" ht="20.399999999999999" outlineLevel="1" x14ac:dyDescent="0.25">
      <c r="A101" s="96">
        <v>22</v>
      </c>
      <c r="B101" s="96" t="s">
        <v>212</v>
      </c>
      <c r="C101" s="114" t="s">
        <v>213</v>
      </c>
      <c r="D101" s="99" t="s">
        <v>131</v>
      </c>
      <c r="E101" s="425">
        <v>4</v>
      </c>
      <c r="F101" s="106"/>
      <c r="G101" s="107">
        <f>ROUND(E101*F101,2)</f>
        <v>0</v>
      </c>
      <c r="H101" s="107"/>
      <c r="I101" s="107">
        <f>ROUND(E101*H101,2)</f>
        <v>0</v>
      </c>
      <c r="J101" s="107"/>
      <c r="K101" s="107">
        <f>ROUND(E101*J101,2)</f>
        <v>0</v>
      </c>
      <c r="L101" s="107">
        <v>21</v>
      </c>
      <c r="M101" s="107">
        <f>G101*(1+L101/100)</f>
        <v>0</v>
      </c>
      <c r="N101" s="99">
        <v>0</v>
      </c>
      <c r="O101" s="99">
        <f>ROUND(E101*N101,5)</f>
        <v>0</v>
      </c>
      <c r="P101" s="99">
        <v>0</v>
      </c>
      <c r="Q101" s="99">
        <f>ROUND(E101*P101,5)</f>
        <v>0</v>
      </c>
      <c r="R101" s="99"/>
      <c r="S101" s="99"/>
      <c r="T101" s="100">
        <v>0</v>
      </c>
      <c r="U101" s="99">
        <f>ROUND(E101*T101,2)</f>
        <v>0</v>
      </c>
      <c r="V101" s="95"/>
      <c r="W101" s="95"/>
      <c r="X101" s="95"/>
      <c r="Y101" s="95"/>
      <c r="Z101" s="95"/>
      <c r="AA101" s="95"/>
      <c r="AB101" s="95"/>
      <c r="AC101" s="95"/>
      <c r="AD101" s="95"/>
      <c r="AE101" s="95" t="s">
        <v>118</v>
      </c>
      <c r="AF101" s="95"/>
      <c r="AG101" s="95"/>
      <c r="AH101" s="95"/>
      <c r="AI101" s="95"/>
      <c r="AJ101" s="95"/>
      <c r="AK101" s="95"/>
      <c r="AL101" s="95"/>
      <c r="AM101" s="95"/>
      <c r="AN101" s="95"/>
      <c r="AO101" s="95"/>
      <c r="AP101" s="95"/>
      <c r="AQ101" s="95"/>
      <c r="AR101" s="95"/>
      <c r="AS101" s="95"/>
      <c r="AT101" s="95"/>
      <c r="AU101" s="95"/>
      <c r="AV101" s="95"/>
      <c r="AW101" s="95"/>
      <c r="AX101" s="95"/>
      <c r="AY101" s="95"/>
      <c r="AZ101" s="95"/>
      <c r="BA101" s="95"/>
      <c r="BB101" s="95"/>
      <c r="BC101" s="95"/>
      <c r="BD101" s="95"/>
      <c r="BE101" s="95"/>
      <c r="BF101" s="95"/>
      <c r="BG101" s="95"/>
      <c r="BH101" s="95"/>
    </row>
    <row r="102" spans="1:60" outlineLevel="1" x14ac:dyDescent="0.25">
      <c r="A102" s="96"/>
      <c r="B102" s="96"/>
      <c r="C102" s="128" t="s">
        <v>214</v>
      </c>
      <c r="D102" s="129"/>
      <c r="E102" s="429"/>
      <c r="F102" s="130"/>
      <c r="G102" s="131"/>
      <c r="H102" s="107"/>
      <c r="I102" s="107"/>
      <c r="J102" s="107"/>
      <c r="K102" s="107"/>
      <c r="L102" s="107"/>
      <c r="M102" s="107"/>
      <c r="N102" s="99"/>
      <c r="O102" s="99"/>
      <c r="P102" s="99"/>
      <c r="Q102" s="99"/>
      <c r="R102" s="99"/>
      <c r="S102" s="99"/>
      <c r="T102" s="100"/>
      <c r="U102" s="99"/>
      <c r="V102" s="95"/>
      <c r="W102" s="95"/>
      <c r="X102" s="95"/>
      <c r="Y102" s="95"/>
      <c r="Z102" s="95"/>
      <c r="AA102" s="95"/>
      <c r="AB102" s="95"/>
      <c r="AC102" s="95"/>
      <c r="AD102" s="95"/>
      <c r="AE102" s="95" t="s">
        <v>178</v>
      </c>
      <c r="AF102" s="95"/>
      <c r="AG102" s="95"/>
      <c r="AH102" s="95"/>
      <c r="AI102" s="95"/>
      <c r="AJ102" s="95"/>
      <c r="AK102" s="95"/>
      <c r="AL102" s="95"/>
      <c r="AM102" s="95"/>
      <c r="AN102" s="95"/>
      <c r="AO102" s="95"/>
      <c r="AP102" s="95"/>
      <c r="AQ102" s="95"/>
      <c r="AR102" s="95"/>
      <c r="AS102" s="95"/>
      <c r="AT102" s="95"/>
      <c r="AU102" s="95"/>
      <c r="AV102" s="95"/>
      <c r="AW102" s="95"/>
      <c r="AX102" s="95"/>
      <c r="AY102" s="95"/>
      <c r="AZ102" s="95"/>
      <c r="BA102" s="98" t="str">
        <f>C102</f>
        <v>vybavení podle tabulek dveří a oken</v>
      </c>
      <c r="BB102" s="95"/>
      <c r="BC102" s="95"/>
      <c r="BD102" s="95"/>
      <c r="BE102" s="95"/>
      <c r="BF102" s="95"/>
      <c r="BG102" s="95"/>
      <c r="BH102" s="95"/>
    </row>
    <row r="103" spans="1:60" outlineLevel="1" x14ac:dyDescent="0.25">
      <c r="A103" s="96"/>
      <c r="B103" s="96"/>
      <c r="C103" s="128" t="s">
        <v>215</v>
      </c>
      <c r="D103" s="129"/>
      <c r="E103" s="429"/>
      <c r="F103" s="130"/>
      <c r="G103" s="131"/>
      <c r="H103" s="107"/>
      <c r="I103" s="107"/>
      <c r="J103" s="107"/>
      <c r="K103" s="107"/>
      <c r="L103" s="107"/>
      <c r="M103" s="107"/>
      <c r="N103" s="99"/>
      <c r="O103" s="99"/>
      <c r="P103" s="99"/>
      <c r="Q103" s="99"/>
      <c r="R103" s="99"/>
      <c r="S103" s="99"/>
      <c r="T103" s="100"/>
      <c r="U103" s="99"/>
      <c r="V103" s="95"/>
      <c r="W103" s="95"/>
      <c r="X103" s="95"/>
      <c r="Y103" s="95"/>
      <c r="Z103" s="95"/>
      <c r="AA103" s="95"/>
      <c r="AB103" s="95"/>
      <c r="AC103" s="95"/>
      <c r="AD103" s="95"/>
      <c r="AE103" s="95" t="s">
        <v>178</v>
      </c>
      <c r="AF103" s="95"/>
      <c r="AG103" s="95"/>
      <c r="AH103" s="95"/>
      <c r="AI103" s="95"/>
      <c r="AJ103" s="95"/>
      <c r="AK103" s="95"/>
      <c r="AL103" s="95"/>
      <c r="AM103" s="95"/>
      <c r="AN103" s="95"/>
      <c r="AO103" s="95"/>
      <c r="AP103" s="95"/>
      <c r="AQ103" s="95"/>
      <c r="AR103" s="95"/>
      <c r="AS103" s="95"/>
      <c r="AT103" s="95"/>
      <c r="AU103" s="95"/>
      <c r="AV103" s="95"/>
      <c r="AW103" s="95"/>
      <c r="AX103" s="95"/>
      <c r="AY103" s="95"/>
      <c r="AZ103" s="95"/>
      <c r="BA103" s="98" t="str">
        <f>C103</f>
        <v>obložková zárubeně CPL stejné barvy</v>
      </c>
      <c r="BB103" s="95"/>
      <c r="BC103" s="95"/>
      <c r="BD103" s="95"/>
      <c r="BE103" s="95"/>
      <c r="BF103" s="95"/>
      <c r="BG103" s="95"/>
      <c r="BH103" s="95"/>
    </row>
    <row r="104" spans="1:60" ht="20.399999999999999" outlineLevel="1" x14ac:dyDescent="0.25">
      <c r="A104" s="96">
        <v>23</v>
      </c>
      <c r="B104" s="96" t="s">
        <v>216</v>
      </c>
      <c r="C104" s="114" t="s">
        <v>217</v>
      </c>
      <c r="D104" s="99" t="s">
        <v>131</v>
      </c>
      <c r="E104" s="425">
        <v>4</v>
      </c>
      <c r="F104" s="106"/>
      <c r="G104" s="107">
        <f>ROUND(E104*F104,2)</f>
        <v>0</v>
      </c>
      <c r="H104" s="107"/>
      <c r="I104" s="107">
        <f>ROUND(E104*H104,2)</f>
        <v>0</v>
      </c>
      <c r="J104" s="107"/>
      <c r="K104" s="107">
        <f>ROUND(E104*J104,2)</f>
        <v>0</v>
      </c>
      <c r="L104" s="107">
        <v>21</v>
      </c>
      <c r="M104" s="107">
        <f>G104*(1+L104/100)</f>
        <v>0</v>
      </c>
      <c r="N104" s="99">
        <v>0</v>
      </c>
      <c r="O104" s="99">
        <f>ROUND(E104*N104,5)</f>
        <v>0</v>
      </c>
      <c r="P104" s="99">
        <v>0</v>
      </c>
      <c r="Q104" s="99">
        <f>ROUND(E104*P104,5)</f>
        <v>0</v>
      </c>
      <c r="R104" s="99"/>
      <c r="S104" s="99"/>
      <c r="T104" s="100">
        <v>0</v>
      </c>
      <c r="U104" s="99">
        <f>ROUND(E104*T104,2)</f>
        <v>0</v>
      </c>
      <c r="V104" s="95"/>
      <c r="W104" s="95"/>
      <c r="X104" s="95"/>
      <c r="Y104" s="95"/>
      <c r="Z104" s="95"/>
      <c r="AA104" s="95"/>
      <c r="AB104" s="95"/>
      <c r="AC104" s="95"/>
      <c r="AD104" s="95"/>
      <c r="AE104" s="95" t="s">
        <v>118</v>
      </c>
      <c r="AF104" s="95"/>
      <c r="AG104" s="95"/>
      <c r="AH104" s="95"/>
      <c r="AI104" s="95"/>
      <c r="AJ104" s="95"/>
      <c r="AK104" s="95"/>
      <c r="AL104" s="95"/>
      <c r="AM104" s="95"/>
      <c r="AN104" s="95"/>
      <c r="AO104" s="95"/>
      <c r="AP104" s="95"/>
      <c r="AQ104" s="95"/>
      <c r="AR104" s="95"/>
      <c r="AS104" s="95"/>
      <c r="AT104" s="95"/>
      <c r="AU104" s="95"/>
      <c r="AV104" s="95"/>
      <c r="AW104" s="95"/>
      <c r="AX104" s="95"/>
      <c r="AY104" s="95"/>
      <c r="AZ104" s="95"/>
      <c r="BA104" s="95"/>
      <c r="BB104" s="95"/>
      <c r="BC104" s="95"/>
      <c r="BD104" s="95"/>
      <c r="BE104" s="95"/>
      <c r="BF104" s="95"/>
      <c r="BG104" s="95"/>
      <c r="BH104" s="95"/>
    </row>
    <row r="105" spans="1:60" outlineLevel="1" x14ac:dyDescent="0.25">
      <c r="A105" s="96"/>
      <c r="B105" s="96"/>
      <c r="C105" s="128" t="s">
        <v>214</v>
      </c>
      <c r="D105" s="129"/>
      <c r="E105" s="429"/>
      <c r="F105" s="130"/>
      <c r="G105" s="131"/>
      <c r="H105" s="107"/>
      <c r="I105" s="107"/>
      <c r="J105" s="107"/>
      <c r="K105" s="107"/>
      <c r="L105" s="107"/>
      <c r="M105" s="107"/>
      <c r="N105" s="99"/>
      <c r="O105" s="99"/>
      <c r="P105" s="99"/>
      <c r="Q105" s="99"/>
      <c r="R105" s="99"/>
      <c r="S105" s="99"/>
      <c r="T105" s="100"/>
      <c r="U105" s="99"/>
      <c r="V105" s="95"/>
      <c r="W105" s="95"/>
      <c r="X105" s="95"/>
      <c r="Y105" s="95"/>
      <c r="Z105" s="95"/>
      <c r="AA105" s="95"/>
      <c r="AB105" s="95"/>
      <c r="AC105" s="95"/>
      <c r="AD105" s="95"/>
      <c r="AE105" s="95" t="s">
        <v>178</v>
      </c>
      <c r="AF105" s="95"/>
      <c r="AG105" s="95"/>
      <c r="AH105" s="95"/>
      <c r="AI105" s="95"/>
      <c r="AJ105" s="95"/>
      <c r="AK105" s="95"/>
      <c r="AL105" s="95"/>
      <c r="AM105" s="95"/>
      <c r="AN105" s="95"/>
      <c r="AO105" s="95"/>
      <c r="AP105" s="95"/>
      <c r="AQ105" s="95"/>
      <c r="AR105" s="95"/>
      <c r="AS105" s="95"/>
      <c r="AT105" s="95"/>
      <c r="AU105" s="95"/>
      <c r="AV105" s="95"/>
      <c r="AW105" s="95"/>
      <c r="AX105" s="95"/>
      <c r="AY105" s="95"/>
      <c r="AZ105" s="95"/>
      <c r="BA105" s="98" t="str">
        <f>C105</f>
        <v>vybavení podle tabulek dveří a oken</v>
      </c>
      <c r="BB105" s="95"/>
      <c r="BC105" s="95"/>
      <c r="BD105" s="95"/>
      <c r="BE105" s="95"/>
      <c r="BF105" s="95"/>
      <c r="BG105" s="95"/>
      <c r="BH105" s="95"/>
    </row>
    <row r="106" spans="1:60" outlineLevel="1" x14ac:dyDescent="0.25">
      <c r="A106" s="96"/>
      <c r="B106" s="96"/>
      <c r="C106" s="128" t="s">
        <v>215</v>
      </c>
      <c r="D106" s="129"/>
      <c r="E106" s="429"/>
      <c r="F106" s="130"/>
      <c r="G106" s="131"/>
      <c r="H106" s="107"/>
      <c r="I106" s="107"/>
      <c r="J106" s="107"/>
      <c r="K106" s="107"/>
      <c r="L106" s="107"/>
      <c r="M106" s="107"/>
      <c r="N106" s="99"/>
      <c r="O106" s="99"/>
      <c r="P106" s="99"/>
      <c r="Q106" s="99"/>
      <c r="R106" s="99"/>
      <c r="S106" s="99"/>
      <c r="T106" s="100"/>
      <c r="U106" s="99"/>
      <c r="V106" s="95"/>
      <c r="W106" s="95"/>
      <c r="X106" s="95"/>
      <c r="Y106" s="95"/>
      <c r="Z106" s="95"/>
      <c r="AA106" s="95"/>
      <c r="AB106" s="95"/>
      <c r="AC106" s="95"/>
      <c r="AD106" s="95"/>
      <c r="AE106" s="95" t="s">
        <v>178</v>
      </c>
      <c r="AF106" s="95"/>
      <c r="AG106" s="95"/>
      <c r="AH106" s="95"/>
      <c r="AI106" s="95"/>
      <c r="AJ106" s="95"/>
      <c r="AK106" s="95"/>
      <c r="AL106" s="95"/>
      <c r="AM106" s="95"/>
      <c r="AN106" s="95"/>
      <c r="AO106" s="95"/>
      <c r="AP106" s="95"/>
      <c r="AQ106" s="95"/>
      <c r="AR106" s="95"/>
      <c r="AS106" s="95"/>
      <c r="AT106" s="95"/>
      <c r="AU106" s="95"/>
      <c r="AV106" s="95"/>
      <c r="AW106" s="95"/>
      <c r="AX106" s="95"/>
      <c r="AY106" s="95"/>
      <c r="AZ106" s="95"/>
      <c r="BA106" s="98" t="str">
        <f>C106</f>
        <v>obložková zárubeně CPL stejné barvy</v>
      </c>
      <c r="BB106" s="95"/>
      <c r="BC106" s="95"/>
      <c r="BD106" s="95"/>
      <c r="BE106" s="95"/>
      <c r="BF106" s="95"/>
      <c r="BG106" s="95"/>
      <c r="BH106" s="95"/>
    </row>
    <row r="107" spans="1:60" outlineLevel="1" x14ac:dyDescent="0.25">
      <c r="A107" s="96"/>
      <c r="B107" s="96"/>
      <c r="C107" s="128" t="s">
        <v>218</v>
      </c>
      <c r="D107" s="129"/>
      <c r="E107" s="429"/>
      <c r="F107" s="130"/>
      <c r="G107" s="131"/>
      <c r="H107" s="107"/>
      <c r="I107" s="107"/>
      <c r="J107" s="107"/>
      <c r="K107" s="107"/>
      <c r="L107" s="107"/>
      <c r="M107" s="107"/>
      <c r="N107" s="99"/>
      <c r="O107" s="99"/>
      <c r="P107" s="99"/>
      <c r="Q107" s="99"/>
      <c r="R107" s="99"/>
      <c r="S107" s="99"/>
      <c r="T107" s="100"/>
      <c r="U107" s="99"/>
      <c r="V107" s="95"/>
      <c r="W107" s="95"/>
      <c r="X107" s="95"/>
      <c r="Y107" s="95"/>
      <c r="Z107" s="95"/>
      <c r="AA107" s="95"/>
      <c r="AB107" s="95"/>
      <c r="AC107" s="95"/>
      <c r="AD107" s="95"/>
      <c r="AE107" s="95" t="s">
        <v>178</v>
      </c>
      <c r="AF107" s="95"/>
      <c r="AG107" s="95"/>
      <c r="AH107" s="95"/>
      <c r="AI107" s="95"/>
      <c r="AJ107" s="95"/>
      <c r="AK107" s="95"/>
      <c r="AL107" s="95"/>
      <c r="AM107" s="95"/>
      <c r="AN107" s="95"/>
      <c r="AO107" s="95"/>
      <c r="AP107" s="95"/>
      <c r="AQ107" s="95"/>
      <c r="AR107" s="95"/>
      <c r="AS107" s="95"/>
      <c r="AT107" s="95"/>
      <c r="AU107" s="95"/>
      <c r="AV107" s="95"/>
      <c r="AW107" s="95"/>
      <c r="AX107" s="95"/>
      <c r="AY107" s="95"/>
      <c r="AZ107" s="95"/>
      <c r="BA107" s="98" t="str">
        <f>C107</f>
        <v>kování WC</v>
      </c>
      <c r="BB107" s="95"/>
      <c r="BC107" s="95"/>
      <c r="BD107" s="95"/>
      <c r="BE107" s="95"/>
      <c r="BF107" s="95"/>
      <c r="BG107" s="95"/>
      <c r="BH107" s="95"/>
    </row>
    <row r="108" spans="1:60" ht="20.399999999999999" outlineLevel="1" x14ac:dyDescent="0.25">
      <c r="A108" s="96">
        <v>24</v>
      </c>
      <c r="B108" s="96" t="s">
        <v>219</v>
      </c>
      <c r="C108" s="114" t="s">
        <v>220</v>
      </c>
      <c r="D108" s="99" t="s">
        <v>131</v>
      </c>
      <c r="E108" s="425">
        <v>4</v>
      </c>
      <c r="F108" s="106"/>
      <c r="G108" s="107">
        <f>ROUND(E108*F108,2)</f>
        <v>0</v>
      </c>
      <c r="H108" s="107"/>
      <c r="I108" s="107">
        <f>ROUND(E108*H108,2)</f>
        <v>0</v>
      </c>
      <c r="J108" s="107"/>
      <c r="K108" s="107">
        <f>ROUND(E108*J108,2)</f>
        <v>0</v>
      </c>
      <c r="L108" s="107">
        <v>21</v>
      </c>
      <c r="M108" s="107">
        <f>G108*(1+L108/100)</f>
        <v>0</v>
      </c>
      <c r="N108" s="99">
        <v>0</v>
      </c>
      <c r="O108" s="99">
        <f>ROUND(E108*N108,5)</f>
        <v>0</v>
      </c>
      <c r="P108" s="99">
        <v>0</v>
      </c>
      <c r="Q108" s="99">
        <f>ROUND(E108*P108,5)</f>
        <v>0</v>
      </c>
      <c r="R108" s="99"/>
      <c r="S108" s="99"/>
      <c r="T108" s="100">
        <v>0</v>
      </c>
      <c r="U108" s="99">
        <f>ROUND(E108*T108,2)</f>
        <v>0</v>
      </c>
      <c r="V108" s="95"/>
      <c r="W108" s="95"/>
      <c r="X108" s="95"/>
      <c r="Y108" s="95"/>
      <c r="Z108" s="95"/>
      <c r="AA108" s="95"/>
      <c r="AB108" s="95"/>
      <c r="AC108" s="95"/>
      <c r="AD108" s="95"/>
      <c r="AE108" s="95" t="s">
        <v>118</v>
      </c>
      <c r="AF108" s="95"/>
      <c r="AG108" s="95"/>
      <c r="AH108" s="95"/>
      <c r="AI108" s="95"/>
      <c r="AJ108" s="95"/>
      <c r="AK108" s="95"/>
      <c r="AL108" s="95"/>
      <c r="AM108" s="95"/>
      <c r="AN108" s="95"/>
      <c r="AO108" s="95"/>
      <c r="AP108" s="95"/>
      <c r="AQ108" s="95"/>
      <c r="AR108" s="95"/>
      <c r="AS108" s="95"/>
      <c r="AT108" s="95"/>
      <c r="AU108" s="95"/>
      <c r="AV108" s="95"/>
      <c r="AW108" s="95"/>
      <c r="AX108" s="95"/>
      <c r="AY108" s="95"/>
      <c r="AZ108" s="95"/>
      <c r="BA108" s="95"/>
      <c r="BB108" s="95"/>
      <c r="BC108" s="95"/>
      <c r="BD108" s="95"/>
      <c r="BE108" s="95"/>
      <c r="BF108" s="95"/>
      <c r="BG108" s="95"/>
      <c r="BH108" s="95"/>
    </row>
    <row r="109" spans="1:60" outlineLevel="1" x14ac:dyDescent="0.25">
      <c r="A109" s="96"/>
      <c r="B109" s="96"/>
      <c r="C109" s="128" t="s">
        <v>214</v>
      </c>
      <c r="D109" s="129"/>
      <c r="E109" s="429"/>
      <c r="F109" s="130"/>
      <c r="G109" s="131"/>
      <c r="H109" s="107"/>
      <c r="I109" s="107"/>
      <c r="J109" s="107"/>
      <c r="K109" s="107"/>
      <c r="L109" s="107"/>
      <c r="M109" s="107"/>
      <c r="N109" s="99"/>
      <c r="O109" s="99"/>
      <c r="P109" s="99"/>
      <c r="Q109" s="99"/>
      <c r="R109" s="99"/>
      <c r="S109" s="99"/>
      <c r="T109" s="100"/>
      <c r="U109" s="99"/>
      <c r="V109" s="95"/>
      <c r="W109" s="95"/>
      <c r="X109" s="95"/>
      <c r="Y109" s="95"/>
      <c r="Z109" s="95"/>
      <c r="AA109" s="95"/>
      <c r="AB109" s="95"/>
      <c r="AC109" s="95"/>
      <c r="AD109" s="95"/>
      <c r="AE109" s="95" t="s">
        <v>178</v>
      </c>
      <c r="AF109" s="95"/>
      <c r="AG109" s="95"/>
      <c r="AH109" s="95"/>
      <c r="AI109" s="95"/>
      <c r="AJ109" s="95"/>
      <c r="AK109" s="95"/>
      <c r="AL109" s="95"/>
      <c r="AM109" s="95"/>
      <c r="AN109" s="95"/>
      <c r="AO109" s="95"/>
      <c r="AP109" s="95"/>
      <c r="AQ109" s="95"/>
      <c r="AR109" s="95"/>
      <c r="AS109" s="95"/>
      <c r="AT109" s="95"/>
      <c r="AU109" s="95"/>
      <c r="AV109" s="95"/>
      <c r="AW109" s="95"/>
      <c r="AX109" s="95"/>
      <c r="AY109" s="95"/>
      <c r="AZ109" s="95"/>
      <c r="BA109" s="98" t="str">
        <f>C109</f>
        <v>vybavení podle tabulek dveří a oken</v>
      </c>
      <c r="BB109" s="95"/>
      <c r="BC109" s="95"/>
      <c r="BD109" s="95"/>
      <c r="BE109" s="95"/>
      <c r="BF109" s="95"/>
      <c r="BG109" s="95"/>
      <c r="BH109" s="95"/>
    </row>
    <row r="110" spans="1:60" outlineLevel="1" x14ac:dyDescent="0.25">
      <c r="A110" s="96"/>
      <c r="B110" s="96"/>
      <c r="C110" s="128" t="s">
        <v>215</v>
      </c>
      <c r="D110" s="129"/>
      <c r="E110" s="429"/>
      <c r="F110" s="130"/>
      <c r="G110" s="131"/>
      <c r="H110" s="107"/>
      <c r="I110" s="107"/>
      <c r="J110" s="107"/>
      <c r="K110" s="107"/>
      <c r="L110" s="107"/>
      <c r="M110" s="107"/>
      <c r="N110" s="99"/>
      <c r="O110" s="99"/>
      <c r="P110" s="99"/>
      <c r="Q110" s="99"/>
      <c r="R110" s="99"/>
      <c r="S110" s="99"/>
      <c r="T110" s="100"/>
      <c r="U110" s="99"/>
      <c r="V110" s="95"/>
      <c r="W110" s="95"/>
      <c r="X110" s="95"/>
      <c r="Y110" s="95"/>
      <c r="Z110" s="95"/>
      <c r="AA110" s="95"/>
      <c r="AB110" s="95"/>
      <c r="AC110" s="95"/>
      <c r="AD110" s="95"/>
      <c r="AE110" s="95" t="s">
        <v>178</v>
      </c>
      <c r="AF110" s="95"/>
      <c r="AG110" s="95"/>
      <c r="AH110" s="95"/>
      <c r="AI110" s="95"/>
      <c r="AJ110" s="95"/>
      <c r="AK110" s="95"/>
      <c r="AL110" s="95"/>
      <c r="AM110" s="95"/>
      <c r="AN110" s="95"/>
      <c r="AO110" s="95"/>
      <c r="AP110" s="95"/>
      <c r="AQ110" s="95"/>
      <c r="AR110" s="95"/>
      <c r="AS110" s="95"/>
      <c r="AT110" s="95"/>
      <c r="AU110" s="95"/>
      <c r="AV110" s="95"/>
      <c r="AW110" s="95"/>
      <c r="AX110" s="95"/>
      <c r="AY110" s="95"/>
      <c r="AZ110" s="95"/>
      <c r="BA110" s="98" t="str">
        <f>C110</f>
        <v>obložková zárubeně CPL stejné barvy</v>
      </c>
      <c r="BB110" s="95"/>
      <c r="BC110" s="95"/>
      <c r="BD110" s="95"/>
      <c r="BE110" s="95"/>
      <c r="BF110" s="95"/>
      <c r="BG110" s="95"/>
      <c r="BH110" s="95"/>
    </row>
    <row r="111" spans="1:60" ht="20.399999999999999" outlineLevel="1" x14ac:dyDescent="0.25">
      <c r="A111" s="96">
        <v>25</v>
      </c>
      <c r="B111" s="96" t="s">
        <v>221</v>
      </c>
      <c r="C111" s="114" t="s">
        <v>222</v>
      </c>
      <c r="D111" s="99" t="s">
        <v>0</v>
      </c>
      <c r="E111" s="430">
        <f>SUM(G98:G108)/100</f>
        <v>0</v>
      </c>
      <c r="F111" s="106"/>
      <c r="G111" s="107">
        <f>ROUND(E111*F111,2)</f>
        <v>0</v>
      </c>
      <c r="H111" s="107"/>
      <c r="I111" s="107">
        <f>ROUND(E111*H111,2)</f>
        <v>0</v>
      </c>
      <c r="J111" s="107"/>
      <c r="K111" s="107">
        <f>ROUND(E111*J111,2)</f>
        <v>0</v>
      </c>
      <c r="L111" s="107">
        <v>21</v>
      </c>
      <c r="M111" s="107">
        <f>G111*(1+L111/100)</f>
        <v>0</v>
      </c>
      <c r="N111" s="99">
        <v>0</v>
      </c>
      <c r="O111" s="99">
        <f>ROUND(E111*N111,5)</f>
        <v>0</v>
      </c>
      <c r="P111" s="99">
        <v>0</v>
      </c>
      <c r="Q111" s="99">
        <f>ROUND(E111*P111,5)</f>
        <v>0</v>
      </c>
      <c r="R111" s="99"/>
      <c r="S111" s="99"/>
      <c r="T111" s="100">
        <v>0</v>
      </c>
      <c r="U111" s="99">
        <f>ROUND(E111*T111,2)</f>
        <v>0</v>
      </c>
      <c r="V111" s="95"/>
      <c r="W111" s="95"/>
      <c r="X111" s="95"/>
      <c r="Y111" s="95"/>
      <c r="Z111" s="95"/>
      <c r="AA111" s="95"/>
      <c r="AB111" s="95"/>
      <c r="AC111" s="95"/>
      <c r="AD111" s="95"/>
      <c r="AE111" s="95" t="s">
        <v>118</v>
      </c>
      <c r="AF111" s="95"/>
      <c r="AG111" s="95"/>
      <c r="AH111" s="95"/>
      <c r="AI111" s="95"/>
      <c r="AJ111" s="95"/>
      <c r="AK111" s="95"/>
      <c r="AL111" s="95"/>
      <c r="AM111" s="95"/>
      <c r="AN111" s="95"/>
      <c r="AO111" s="95"/>
      <c r="AP111" s="95"/>
      <c r="AQ111" s="95"/>
      <c r="AR111" s="95"/>
      <c r="AS111" s="95"/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</row>
    <row r="112" spans="1:60" x14ac:dyDescent="0.25">
      <c r="A112" s="97" t="s">
        <v>113</v>
      </c>
      <c r="B112" s="97" t="s">
        <v>74</v>
      </c>
      <c r="C112" s="118" t="s">
        <v>75</v>
      </c>
      <c r="D112" s="103"/>
      <c r="E112" s="428"/>
      <c r="F112" s="108"/>
      <c r="G112" s="108">
        <f>SUMIF(AE113:AE136,"&lt;&gt;NOR",G113:G136)</f>
        <v>0</v>
      </c>
      <c r="H112" s="108"/>
      <c r="I112" s="108">
        <f>SUM(I113:I136)</f>
        <v>0</v>
      </c>
      <c r="J112" s="108"/>
      <c r="K112" s="108">
        <f>SUM(K113:K136)</f>
        <v>0</v>
      </c>
      <c r="L112" s="108"/>
      <c r="M112" s="108">
        <f>SUM(M113:M136)</f>
        <v>0</v>
      </c>
      <c r="N112" s="103"/>
      <c r="O112" s="103">
        <f>SUM(O113:O136)</f>
        <v>1.13748</v>
      </c>
      <c r="P112" s="103"/>
      <c r="Q112" s="103">
        <f>SUM(Q113:Q136)</f>
        <v>0</v>
      </c>
      <c r="R112" s="103"/>
      <c r="S112" s="103"/>
      <c r="T112" s="104"/>
      <c r="U112" s="103">
        <f>SUM(U113:U136)</f>
        <v>41.89</v>
      </c>
      <c r="AE112" t="s">
        <v>114</v>
      </c>
    </row>
    <row r="113" spans="1:60" outlineLevel="1" x14ac:dyDescent="0.25">
      <c r="A113" s="96">
        <v>26</v>
      </c>
      <c r="B113" s="96" t="s">
        <v>223</v>
      </c>
      <c r="C113" s="114" t="s">
        <v>224</v>
      </c>
      <c r="D113" s="99" t="s">
        <v>117</v>
      </c>
      <c r="E113" s="425">
        <v>40.72</v>
      </c>
      <c r="F113" s="106"/>
      <c r="G113" s="107">
        <f>ROUND(E113*F113,2)</f>
        <v>0</v>
      </c>
      <c r="H113" s="107"/>
      <c r="I113" s="107">
        <f>ROUND(E113*H113,2)</f>
        <v>0</v>
      </c>
      <c r="J113" s="107"/>
      <c r="K113" s="107">
        <f>ROUND(E113*J113,2)</f>
        <v>0</v>
      </c>
      <c r="L113" s="107">
        <v>21</v>
      </c>
      <c r="M113" s="107">
        <f>G113*(1+L113/100)</f>
        <v>0</v>
      </c>
      <c r="N113" s="99">
        <v>4.8300000000000001E-3</v>
      </c>
      <c r="O113" s="99">
        <f>ROUND(E113*N113,5)</f>
        <v>0.19667999999999999</v>
      </c>
      <c r="P113" s="99">
        <v>0</v>
      </c>
      <c r="Q113" s="99">
        <f>ROUND(E113*P113,5)</f>
        <v>0</v>
      </c>
      <c r="R113" s="99"/>
      <c r="S113" s="99"/>
      <c r="T113" s="100">
        <v>0.97</v>
      </c>
      <c r="U113" s="99">
        <f>ROUND(E113*T113,2)</f>
        <v>39.5</v>
      </c>
      <c r="V113" s="95"/>
      <c r="W113" s="95"/>
      <c r="X113" s="95"/>
      <c r="Y113" s="95"/>
      <c r="Z113" s="95"/>
      <c r="AA113" s="95"/>
      <c r="AB113" s="95"/>
      <c r="AC113" s="95"/>
      <c r="AD113" s="95"/>
      <c r="AE113" s="95" t="s">
        <v>118</v>
      </c>
      <c r="AF113" s="95"/>
      <c r="AG113" s="95"/>
      <c r="AH113" s="95"/>
      <c r="AI113" s="95"/>
      <c r="AJ113" s="95"/>
      <c r="AK113" s="95"/>
      <c r="AL113" s="95"/>
      <c r="AM113" s="95"/>
      <c r="AN113" s="95"/>
      <c r="AO113" s="95"/>
      <c r="AP113" s="95"/>
      <c r="AQ113" s="95"/>
      <c r="AR113" s="95"/>
      <c r="AS113" s="95"/>
      <c r="AT113" s="95"/>
      <c r="AU113" s="95"/>
      <c r="AV113" s="95"/>
      <c r="AW113" s="95"/>
      <c r="AX113" s="95"/>
      <c r="AY113" s="95"/>
      <c r="AZ113" s="95"/>
      <c r="BA113" s="95"/>
      <c r="BB113" s="95"/>
      <c r="BC113" s="95"/>
      <c r="BD113" s="95"/>
      <c r="BE113" s="95"/>
      <c r="BF113" s="95"/>
      <c r="BG113" s="95"/>
      <c r="BH113" s="95"/>
    </row>
    <row r="114" spans="1:60" outlineLevel="1" x14ac:dyDescent="0.25">
      <c r="A114" s="96"/>
      <c r="B114" s="96"/>
      <c r="C114" s="115" t="s">
        <v>119</v>
      </c>
      <c r="D114" s="101"/>
      <c r="E114" s="426"/>
      <c r="F114" s="107"/>
      <c r="G114" s="107"/>
      <c r="H114" s="107"/>
      <c r="I114" s="107"/>
      <c r="J114" s="107"/>
      <c r="K114" s="107"/>
      <c r="L114" s="107"/>
      <c r="M114" s="107"/>
      <c r="N114" s="99"/>
      <c r="O114" s="99"/>
      <c r="P114" s="99"/>
      <c r="Q114" s="99"/>
      <c r="R114" s="99"/>
      <c r="S114" s="99"/>
      <c r="T114" s="100"/>
      <c r="U114" s="99"/>
      <c r="V114" s="95"/>
      <c r="W114" s="95"/>
      <c r="X114" s="95"/>
      <c r="Y114" s="95"/>
      <c r="Z114" s="95"/>
      <c r="AA114" s="95"/>
      <c r="AB114" s="95"/>
      <c r="AC114" s="95"/>
      <c r="AD114" s="95"/>
      <c r="AE114" s="95" t="s">
        <v>120</v>
      </c>
      <c r="AF114" s="95">
        <v>2</v>
      </c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  <c r="AY114" s="95"/>
      <c r="AZ114" s="95"/>
      <c r="BA114" s="95"/>
      <c r="BB114" s="95"/>
      <c r="BC114" s="95"/>
      <c r="BD114" s="95"/>
      <c r="BE114" s="95"/>
      <c r="BF114" s="95"/>
      <c r="BG114" s="95"/>
      <c r="BH114" s="95"/>
    </row>
    <row r="115" spans="1:60" outlineLevel="1" x14ac:dyDescent="0.25">
      <c r="A115" s="96"/>
      <c r="B115" s="96"/>
      <c r="C115" s="116" t="s">
        <v>179</v>
      </c>
      <c r="D115" s="101"/>
      <c r="E115" s="426">
        <v>7.89</v>
      </c>
      <c r="F115" s="107"/>
      <c r="G115" s="107"/>
      <c r="H115" s="107"/>
      <c r="I115" s="107"/>
      <c r="J115" s="107"/>
      <c r="K115" s="107"/>
      <c r="L115" s="107"/>
      <c r="M115" s="107"/>
      <c r="N115" s="99"/>
      <c r="O115" s="99"/>
      <c r="P115" s="99"/>
      <c r="Q115" s="99"/>
      <c r="R115" s="99"/>
      <c r="S115" s="99"/>
      <c r="T115" s="100"/>
      <c r="U115" s="99"/>
      <c r="V115" s="95"/>
      <c r="W115" s="95"/>
      <c r="X115" s="95"/>
      <c r="Y115" s="95"/>
      <c r="Z115" s="95"/>
      <c r="AA115" s="95"/>
      <c r="AB115" s="95"/>
      <c r="AC115" s="95"/>
      <c r="AD115" s="95"/>
      <c r="AE115" s="95" t="s">
        <v>120</v>
      </c>
      <c r="AF115" s="95">
        <v>2</v>
      </c>
      <c r="AG115" s="95"/>
      <c r="AH115" s="95"/>
      <c r="AI115" s="95"/>
      <c r="AJ115" s="95"/>
      <c r="AK115" s="95"/>
      <c r="AL115" s="95"/>
      <c r="AM115" s="95"/>
      <c r="AN115" s="95"/>
      <c r="AO115" s="95"/>
      <c r="AP115" s="95"/>
      <c r="AQ115" s="95"/>
      <c r="AR115" s="95"/>
      <c r="AS115" s="95"/>
      <c r="AT115" s="95"/>
      <c r="AU115" s="95"/>
      <c r="AV115" s="95"/>
      <c r="AW115" s="95"/>
      <c r="AX115" s="95"/>
      <c r="AY115" s="95"/>
      <c r="AZ115" s="95"/>
      <c r="BA115" s="95"/>
      <c r="BB115" s="95"/>
      <c r="BC115" s="95"/>
      <c r="BD115" s="95"/>
      <c r="BE115" s="95"/>
      <c r="BF115" s="95"/>
      <c r="BG115" s="95"/>
      <c r="BH115" s="95"/>
    </row>
    <row r="116" spans="1:60" outlineLevel="1" x14ac:dyDescent="0.25">
      <c r="A116" s="96"/>
      <c r="B116" s="96"/>
      <c r="C116" s="116" t="s">
        <v>180</v>
      </c>
      <c r="D116" s="101"/>
      <c r="E116" s="426"/>
      <c r="F116" s="107"/>
      <c r="G116" s="107"/>
      <c r="H116" s="107"/>
      <c r="I116" s="107"/>
      <c r="J116" s="107"/>
      <c r="K116" s="107"/>
      <c r="L116" s="107"/>
      <c r="M116" s="107"/>
      <c r="N116" s="99"/>
      <c r="O116" s="99"/>
      <c r="P116" s="99"/>
      <c r="Q116" s="99"/>
      <c r="R116" s="99"/>
      <c r="S116" s="99"/>
      <c r="T116" s="100"/>
      <c r="U116" s="99"/>
      <c r="V116" s="95"/>
      <c r="W116" s="95"/>
      <c r="X116" s="95"/>
      <c r="Y116" s="95"/>
      <c r="Z116" s="95"/>
      <c r="AA116" s="95"/>
      <c r="AB116" s="95"/>
      <c r="AC116" s="95"/>
      <c r="AD116" s="95"/>
      <c r="AE116" s="95" t="s">
        <v>120</v>
      </c>
      <c r="AF116" s="95">
        <v>2</v>
      </c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  <c r="AY116" s="95"/>
      <c r="AZ116" s="95"/>
      <c r="BA116" s="95"/>
      <c r="BB116" s="95"/>
      <c r="BC116" s="95"/>
      <c r="BD116" s="95"/>
      <c r="BE116" s="95"/>
      <c r="BF116" s="95"/>
      <c r="BG116" s="95"/>
      <c r="BH116" s="95"/>
    </row>
    <row r="117" spans="1:60" outlineLevel="1" x14ac:dyDescent="0.25">
      <c r="A117" s="96"/>
      <c r="B117" s="96"/>
      <c r="C117" s="116" t="s">
        <v>181</v>
      </c>
      <c r="D117" s="101"/>
      <c r="E117" s="426">
        <v>4.51</v>
      </c>
      <c r="F117" s="107"/>
      <c r="G117" s="107"/>
      <c r="H117" s="107"/>
      <c r="I117" s="107"/>
      <c r="J117" s="107"/>
      <c r="K117" s="107"/>
      <c r="L117" s="107"/>
      <c r="M117" s="107"/>
      <c r="N117" s="99"/>
      <c r="O117" s="99"/>
      <c r="P117" s="99"/>
      <c r="Q117" s="99"/>
      <c r="R117" s="99"/>
      <c r="S117" s="99"/>
      <c r="T117" s="100"/>
      <c r="U117" s="99"/>
      <c r="V117" s="95"/>
      <c r="W117" s="95"/>
      <c r="X117" s="95"/>
      <c r="Y117" s="95"/>
      <c r="Z117" s="95"/>
      <c r="AA117" s="95"/>
      <c r="AB117" s="95"/>
      <c r="AC117" s="95"/>
      <c r="AD117" s="95"/>
      <c r="AE117" s="95" t="s">
        <v>120</v>
      </c>
      <c r="AF117" s="95">
        <v>2</v>
      </c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  <c r="AY117" s="95"/>
      <c r="AZ117" s="95"/>
      <c r="BA117" s="95"/>
      <c r="BB117" s="95"/>
      <c r="BC117" s="95"/>
      <c r="BD117" s="95"/>
      <c r="BE117" s="95"/>
      <c r="BF117" s="95"/>
      <c r="BG117" s="95"/>
      <c r="BH117" s="95"/>
    </row>
    <row r="118" spans="1:60" outlineLevel="1" x14ac:dyDescent="0.25">
      <c r="A118" s="96"/>
      <c r="B118" s="96"/>
      <c r="C118" s="116" t="s">
        <v>182</v>
      </c>
      <c r="D118" s="101"/>
      <c r="E118" s="426">
        <v>8.91</v>
      </c>
      <c r="F118" s="107"/>
      <c r="G118" s="107"/>
      <c r="H118" s="107"/>
      <c r="I118" s="107"/>
      <c r="J118" s="107"/>
      <c r="K118" s="107"/>
      <c r="L118" s="107"/>
      <c r="M118" s="107"/>
      <c r="N118" s="99"/>
      <c r="O118" s="99"/>
      <c r="P118" s="99"/>
      <c r="Q118" s="99"/>
      <c r="R118" s="99"/>
      <c r="S118" s="99"/>
      <c r="T118" s="100"/>
      <c r="U118" s="99"/>
      <c r="V118" s="95"/>
      <c r="W118" s="95"/>
      <c r="X118" s="95"/>
      <c r="Y118" s="95"/>
      <c r="Z118" s="95"/>
      <c r="AA118" s="95"/>
      <c r="AB118" s="95"/>
      <c r="AC118" s="95"/>
      <c r="AD118" s="95"/>
      <c r="AE118" s="95" t="s">
        <v>120</v>
      </c>
      <c r="AF118" s="95">
        <v>2</v>
      </c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  <c r="AY118" s="95"/>
      <c r="AZ118" s="95"/>
      <c r="BA118" s="95"/>
      <c r="BB118" s="95"/>
      <c r="BC118" s="95"/>
      <c r="BD118" s="95"/>
      <c r="BE118" s="95"/>
      <c r="BF118" s="95"/>
      <c r="BG118" s="95"/>
      <c r="BH118" s="95"/>
    </row>
    <row r="119" spans="1:60" outlineLevel="1" x14ac:dyDescent="0.25">
      <c r="A119" s="96"/>
      <c r="B119" s="96"/>
      <c r="C119" s="116" t="s">
        <v>183</v>
      </c>
      <c r="D119" s="101"/>
      <c r="E119" s="426">
        <v>3.3</v>
      </c>
      <c r="F119" s="107"/>
      <c r="G119" s="107"/>
      <c r="H119" s="107"/>
      <c r="I119" s="107"/>
      <c r="J119" s="107"/>
      <c r="K119" s="107"/>
      <c r="L119" s="107"/>
      <c r="M119" s="107"/>
      <c r="N119" s="99"/>
      <c r="O119" s="99"/>
      <c r="P119" s="99"/>
      <c r="Q119" s="99"/>
      <c r="R119" s="99"/>
      <c r="S119" s="99"/>
      <c r="T119" s="100"/>
      <c r="U119" s="99"/>
      <c r="V119" s="95"/>
      <c r="W119" s="95"/>
      <c r="X119" s="95"/>
      <c r="Y119" s="95"/>
      <c r="Z119" s="95"/>
      <c r="AA119" s="95"/>
      <c r="AB119" s="95"/>
      <c r="AC119" s="95"/>
      <c r="AD119" s="95"/>
      <c r="AE119" s="95" t="s">
        <v>120</v>
      </c>
      <c r="AF119" s="95">
        <v>2</v>
      </c>
      <c r="AG119" s="95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  <c r="AY119" s="95"/>
      <c r="AZ119" s="95"/>
      <c r="BA119" s="95"/>
      <c r="BB119" s="95"/>
      <c r="BC119" s="95"/>
      <c r="BD119" s="95"/>
      <c r="BE119" s="95"/>
      <c r="BF119" s="95"/>
      <c r="BG119" s="95"/>
      <c r="BH119" s="95"/>
    </row>
    <row r="120" spans="1:60" outlineLevel="1" x14ac:dyDescent="0.25">
      <c r="A120" s="96"/>
      <c r="B120" s="96"/>
      <c r="C120" s="116" t="s">
        <v>184</v>
      </c>
      <c r="D120" s="101"/>
      <c r="E120" s="426">
        <v>7.14</v>
      </c>
      <c r="F120" s="107"/>
      <c r="G120" s="107"/>
      <c r="H120" s="107"/>
      <c r="I120" s="107"/>
      <c r="J120" s="107"/>
      <c r="K120" s="107"/>
      <c r="L120" s="107"/>
      <c r="M120" s="107"/>
      <c r="N120" s="99"/>
      <c r="O120" s="99"/>
      <c r="P120" s="99"/>
      <c r="Q120" s="99"/>
      <c r="R120" s="99"/>
      <c r="S120" s="99"/>
      <c r="T120" s="100"/>
      <c r="U120" s="99"/>
      <c r="V120" s="95"/>
      <c r="W120" s="95"/>
      <c r="X120" s="95"/>
      <c r="Y120" s="95"/>
      <c r="Z120" s="95"/>
      <c r="AA120" s="95"/>
      <c r="AB120" s="95"/>
      <c r="AC120" s="95"/>
      <c r="AD120" s="95"/>
      <c r="AE120" s="95" t="s">
        <v>120</v>
      </c>
      <c r="AF120" s="95">
        <v>2</v>
      </c>
      <c r="AG120" s="95"/>
      <c r="AH120" s="95"/>
      <c r="AI120" s="95"/>
      <c r="AJ120" s="95"/>
      <c r="AK120" s="95"/>
      <c r="AL120" s="95"/>
      <c r="AM120" s="95"/>
      <c r="AN120" s="95"/>
      <c r="AO120" s="95"/>
      <c r="AP120" s="95"/>
      <c r="AQ120" s="95"/>
      <c r="AR120" s="95"/>
      <c r="AS120" s="95"/>
      <c r="AT120" s="95"/>
      <c r="AU120" s="95"/>
      <c r="AV120" s="95"/>
      <c r="AW120" s="95"/>
      <c r="AX120" s="95"/>
      <c r="AY120" s="95"/>
      <c r="AZ120" s="95"/>
      <c r="BA120" s="95"/>
      <c r="BB120" s="95"/>
      <c r="BC120" s="95"/>
      <c r="BD120" s="95"/>
      <c r="BE120" s="95"/>
      <c r="BF120" s="95"/>
      <c r="BG120" s="95"/>
      <c r="BH120" s="95"/>
    </row>
    <row r="121" spans="1:60" outlineLevel="1" x14ac:dyDescent="0.25">
      <c r="A121" s="96"/>
      <c r="B121" s="96"/>
      <c r="C121" s="116" t="s">
        <v>185</v>
      </c>
      <c r="D121" s="101"/>
      <c r="E121" s="426">
        <v>8.9700000000000006</v>
      </c>
      <c r="F121" s="107"/>
      <c r="G121" s="107"/>
      <c r="H121" s="107"/>
      <c r="I121" s="107"/>
      <c r="J121" s="107"/>
      <c r="K121" s="107"/>
      <c r="L121" s="107"/>
      <c r="M121" s="107"/>
      <c r="N121" s="99"/>
      <c r="O121" s="99"/>
      <c r="P121" s="99"/>
      <c r="Q121" s="99"/>
      <c r="R121" s="99"/>
      <c r="S121" s="99"/>
      <c r="T121" s="100"/>
      <c r="U121" s="99"/>
      <c r="V121" s="95"/>
      <c r="W121" s="95"/>
      <c r="X121" s="95"/>
      <c r="Y121" s="95"/>
      <c r="Z121" s="95"/>
      <c r="AA121" s="95"/>
      <c r="AB121" s="95"/>
      <c r="AC121" s="95"/>
      <c r="AD121" s="95"/>
      <c r="AE121" s="95" t="s">
        <v>120</v>
      </c>
      <c r="AF121" s="95">
        <v>2</v>
      </c>
      <c r="AG121" s="95"/>
      <c r="AH121" s="95"/>
      <c r="AI121" s="95"/>
      <c r="AJ121" s="95"/>
      <c r="AK121" s="95"/>
      <c r="AL121" s="95"/>
      <c r="AM121" s="95"/>
      <c r="AN121" s="95"/>
      <c r="AO121" s="95"/>
      <c r="AP121" s="95"/>
      <c r="AQ121" s="95"/>
      <c r="AR121" s="95"/>
      <c r="AS121" s="95"/>
      <c r="AT121" s="95"/>
      <c r="AU121" s="95"/>
      <c r="AV121" s="95"/>
      <c r="AW121" s="95"/>
      <c r="AX121" s="95"/>
      <c r="AY121" s="95"/>
      <c r="AZ121" s="95"/>
      <c r="BA121" s="95"/>
      <c r="BB121" s="95"/>
      <c r="BC121" s="95"/>
      <c r="BD121" s="95"/>
      <c r="BE121" s="95"/>
      <c r="BF121" s="95"/>
      <c r="BG121" s="95"/>
      <c r="BH121" s="95"/>
    </row>
    <row r="122" spans="1:60" outlineLevel="1" x14ac:dyDescent="0.25">
      <c r="A122" s="96"/>
      <c r="B122" s="96"/>
      <c r="C122" s="115" t="s">
        <v>123</v>
      </c>
      <c r="D122" s="101"/>
      <c r="E122" s="426"/>
      <c r="F122" s="107"/>
      <c r="G122" s="107"/>
      <c r="H122" s="107"/>
      <c r="I122" s="107"/>
      <c r="J122" s="107"/>
      <c r="K122" s="107"/>
      <c r="L122" s="107"/>
      <c r="M122" s="107"/>
      <c r="N122" s="99"/>
      <c r="O122" s="99"/>
      <c r="P122" s="99"/>
      <c r="Q122" s="99"/>
      <c r="R122" s="99"/>
      <c r="S122" s="99"/>
      <c r="T122" s="100"/>
      <c r="U122" s="99"/>
      <c r="V122" s="95"/>
      <c r="W122" s="95"/>
      <c r="X122" s="95"/>
      <c r="Y122" s="95"/>
      <c r="Z122" s="95"/>
      <c r="AA122" s="95"/>
      <c r="AB122" s="95"/>
      <c r="AC122" s="95"/>
      <c r="AD122" s="95"/>
      <c r="AE122" s="95" t="s">
        <v>120</v>
      </c>
      <c r="AF122" s="95">
        <v>0</v>
      </c>
      <c r="AG122" s="95"/>
      <c r="AH122" s="95"/>
      <c r="AI122" s="95"/>
      <c r="AJ122" s="95"/>
      <c r="AK122" s="95"/>
      <c r="AL122" s="95"/>
      <c r="AM122" s="95"/>
      <c r="AN122" s="95"/>
      <c r="AO122" s="95"/>
      <c r="AP122" s="95"/>
      <c r="AQ122" s="95"/>
      <c r="AR122" s="95"/>
      <c r="AS122" s="95"/>
      <c r="AT122" s="95"/>
      <c r="AU122" s="95"/>
      <c r="AV122" s="95"/>
      <c r="AW122" s="95"/>
      <c r="AX122" s="95"/>
      <c r="AY122" s="95"/>
      <c r="AZ122" s="95"/>
      <c r="BA122" s="95"/>
      <c r="BB122" s="95"/>
      <c r="BC122" s="95"/>
      <c r="BD122" s="95"/>
      <c r="BE122" s="95"/>
      <c r="BF122" s="95"/>
      <c r="BG122" s="95"/>
      <c r="BH122" s="95"/>
    </row>
    <row r="123" spans="1:60" outlineLevel="1" x14ac:dyDescent="0.25">
      <c r="A123" s="96"/>
      <c r="B123" s="96"/>
      <c r="C123" s="117" t="s">
        <v>186</v>
      </c>
      <c r="D123" s="102"/>
      <c r="E123" s="427">
        <v>40.72</v>
      </c>
      <c r="F123" s="107"/>
      <c r="G123" s="107"/>
      <c r="H123" s="107"/>
      <c r="I123" s="107"/>
      <c r="J123" s="107"/>
      <c r="K123" s="107"/>
      <c r="L123" s="107"/>
      <c r="M123" s="107"/>
      <c r="N123" s="99"/>
      <c r="O123" s="99"/>
      <c r="P123" s="99"/>
      <c r="Q123" s="99"/>
      <c r="R123" s="99"/>
      <c r="S123" s="99"/>
      <c r="T123" s="100"/>
      <c r="U123" s="99"/>
      <c r="V123" s="95"/>
      <c r="W123" s="95"/>
      <c r="X123" s="95"/>
      <c r="Y123" s="95"/>
      <c r="Z123" s="95"/>
      <c r="AA123" s="95"/>
      <c r="AB123" s="95"/>
      <c r="AC123" s="95"/>
      <c r="AD123" s="95"/>
      <c r="AE123" s="95" t="s">
        <v>120</v>
      </c>
      <c r="AF123" s="95">
        <v>0</v>
      </c>
      <c r="AG123" s="95"/>
      <c r="AH123" s="95"/>
      <c r="AI123" s="95"/>
      <c r="AJ123" s="95"/>
      <c r="AK123" s="95"/>
      <c r="AL123" s="95"/>
      <c r="AM123" s="95"/>
      <c r="AN123" s="95"/>
      <c r="AO123" s="95"/>
      <c r="AP123" s="95"/>
      <c r="AQ123" s="95"/>
      <c r="AR123" s="95"/>
      <c r="AS123" s="95"/>
      <c r="AT123" s="95"/>
      <c r="AU123" s="95"/>
      <c r="AV123" s="95"/>
      <c r="AW123" s="95"/>
      <c r="AX123" s="95"/>
      <c r="AY123" s="95"/>
      <c r="AZ123" s="95"/>
      <c r="BA123" s="95"/>
      <c r="BB123" s="95"/>
      <c r="BC123" s="95"/>
      <c r="BD123" s="95"/>
      <c r="BE123" s="95"/>
      <c r="BF123" s="95"/>
      <c r="BG123" s="95"/>
      <c r="BH123" s="95"/>
    </row>
    <row r="124" spans="1:60" outlineLevel="1" x14ac:dyDescent="0.25">
      <c r="A124" s="96">
        <v>27</v>
      </c>
      <c r="B124" s="96" t="s">
        <v>225</v>
      </c>
      <c r="C124" s="114" t="s">
        <v>226</v>
      </c>
      <c r="D124" s="99" t="s">
        <v>117</v>
      </c>
      <c r="E124" s="425">
        <v>44.8</v>
      </c>
      <c r="F124" s="106"/>
      <c r="G124" s="107">
        <f>ROUND(E124*F124,2)</f>
        <v>0</v>
      </c>
      <c r="H124" s="107"/>
      <c r="I124" s="107">
        <f>ROUND(E124*H124,2)</f>
        <v>0</v>
      </c>
      <c r="J124" s="107"/>
      <c r="K124" s="107">
        <f>ROUND(E124*J124,2)</f>
        <v>0</v>
      </c>
      <c r="L124" s="107">
        <v>21</v>
      </c>
      <c r="M124" s="107">
        <f>G124*(1+L124/100)</f>
        <v>0</v>
      </c>
      <c r="N124" s="99">
        <v>1.9199999999999998E-2</v>
      </c>
      <c r="O124" s="99">
        <f>ROUND(E124*N124,5)</f>
        <v>0.86016000000000004</v>
      </c>
      <c r="P124" s="99">
        <v>0</v>
      </c>
      <c r="Q124" s="99">
        <f>ROUND(E124*P124,5)</f>
        <v>0</v>
      </c>
      <c r="R124" s="99"/>
      <c r="S124" s="99"/>
      <c r="T124" s="100">
        <v>0</v>
      </c>
      <c r="U124" s="99">
        <f>ROUND(E124*T124,2)</f>
        <v>0</v>
      </c>
      <c r="V124" s="95"/>
      <c r="W124" s="95"/>
      <c r="X124" s="95"/>
      <c r="Y124" s="95"/>
      <c r="Z124" s="95"/>
      <c r="AA124" s="95"/>
      <c r="AB124" s="95"/>
      <c r="AC124" s="95"/>
      <c r="AD124" s="95"/>
      <c r="AE124" s="95" t="s">
        <v>158</v>
      </c>
      <c r="AF124" s="95"/>
      <c r="AG124" s="95"/>
      <c r="AH124" s="95"/>
      <c r="AI124" s="95"/>
      <c r="AJ124" s="95"/>
      <c r="AK124" s="95"/>
      <c r="AL124" s="95"/>
      <c r="AM124" s="95"/>
      <c r="AN124" s="95"/>
      <c r="AO124" s="95"/>
      <c r="AP124" s="95"/>
      <c r="AQ124" s="95"/>
      <c r="AR124" s="95"/>
      <c r="AS124" s="95"/>
      <c r="AT124" s="95"/>
      <c r="AU124" s="95"/>
      <c r="AV124" s="95"/>
      <c r="AW124" s="95"/>
      <c r="AX124" s="95"/>
      <c r="AY124" s="95"/>
      <c r="AZ124" s="95"/>
      <c r="BA124" s="95"/>
      <c r="BB124" s="95"/>
      <c r="BC124" s="95"/>
      <c r="BD124" s="95"/>
      <c r="BE124" s="95"/>
      <c r="BF124" s="95"/>
      <c r="BG124" s="95"/>
      <c r="BH124" s="95"/>
    </row>
    <row r="125" spans="1:60" ht="13.2" customHeight="1" outlineLevel="1" x14ac:dyDescent="0.25">
      <c r="A125" s="96"/>
      <c r="B125" s="96"/>
      <c r="C125" s="128" t="s">
        <v>227</v>
      </c>
      <c r="D125" s="129"/>
      <c r="E125" s="429"/>
      <c r="F125" s="130"/>
      <c r="G125" s="131"/>
      <c r="H125" s="107"/>
      <c r="I125" s="107"/>
      <c r="J125" s="107"/>
      <c r="K125" s="107"/>
      <c r="L125" s="107"/>
      <c r="M125" s="107"/>
      <c r="N125" s="99"/>
      <c r="O125" s="99"/>
      <c r="P125" s="99"/>
      <c r="Q125" s="99"/>
      <c r="R125" s="99"/>
      <c r="S125" s="99"/>
      <c r="T125" s="100"/>
      <c r="U125" s="99"/>
      <c r="V125" s="95"/>
      <c r="W125" s="95"/>
      <c r="X125" s="95"/>
      <c r="Y125" s="95"/>
      <c r="Z125" s="95"/>
      <c r="AA125" s="95"/>
      <c r="AB125" s="95"/>
      <c r="AC125" s="95"/>
      <c r="AD125" s="95"/>
      <c r="AE125" s="95" t="s">
        <v>178</v>
      </c>
      <c r="AF125" s="95"/>
      <c r="AG125" s="95"/>
      <c r="AH125" s="95"/>
      <c r="AI125" s="95"/>
      <c r="AJ125" s="95"/>
      <c r="AK125" s="95"/>
      <c r="AL125" s="95"/>
      <c r="AM125" s="95"/>
      <c r="AN125" s="95"/>
      <c r="AO125" s="95"/>
      <c r="AP125" s="95"/>
      <c r="AQ125" s="95"/>
      <c r="AR125" s="95"/>
      <c r="AS125" s="95"/>
      <c r="AT125" s="95"/>
      <c r="AU125" s="95"/>
      <c r="AV125" s="95"/>
      <c r="AW125" s="95"/>
      <c r="AX125" s="95"/>
      <c r="AY125" s="95"/>
      <c r="AZ125" s="95"/>
      <c r="BA125" s="98" t="str">
        <f>C125</f>
        <v>Referenční výrobek Dlažba Vogue System Interni IN Nero 20x20 R11</v>
      </c>
      <c r="BB125" s="95"/>
      <c r="BC125" s="95"/>
      <c r="BD125" s="95"/>
      <c r="BE125" s="95"/>
      <c r="BF125" s="95"/>
      <c r="BG125" s="95"/>
      <c r="BH125" s="95"/>
    </row>
    <row r="126" spans="1:60" outlineLevel="1" x14ac:dyDescent="0.25">
      <c r="A126" s="96"/>
      <c r="B126" s="96"/>
      <c r="C126" s="115" t="s">
        <v>119</v>
      </c>
      <c r="D126" s="101"/>
      <c r="E126" s="426"/>
      <c r="F126" s="107"/>
      <c r="G126" s="107"/>
      <c r="H126" s="107"/>
      <c r="I126" s="107"/>
      <c r="J126" s="107"/>
      <c r="K126" s="107"/>
      <c r="L126" s="107"/>
      <c r="M126" s="107"/>
      <c r="N126" s="99"/>
      <c r="O126" s="99"/>
      <c r="P126" s="99"/>
      <c r="Q126" s="99"/>
      <c r="R126" s="99"/>
      <c r="S126" s="99"/>
      <c r="T126" s="100"/>
      <c r="U126" s="99"/>
      <c r="V126" s="95"/>
      <c r="W126" s="95"/>
      <c r="X126" s="95"/>
      <c r="Y126" s="95"/>
      <c r="Z126" s="95"/>
      <c r="AA126" s="95"/>
      <c r="AB126" s="95"/>
      <c r="AC126" s="95"/>
      <c r="AD126" s="95"/>
      <c r="AE126" s="95" t="s">
        <v>120</v>
      </c>
      <c r="AF126" s="95">
        <v>2</v>
      </c>
      <c r="AG126" s="95"/>
      <c r="AH126" s="95"/>
      <c r="AI126" s="95"/>
      <c r="AJ126" s="95"/>
      <c r="AK126" s="95"/>
      <c r="AL126" s="95"/>
      <c r="AM126" s="95"/>
      <c r="AN126" s="95"/>
      <c r="AO126" s="95"/>
      <c r="AP126" s="95"/>
      <c r="AQ126" s="95"/>
      <c r="AR126" s="95"/>
      <c r="AS126" s="95"/>
      <c r="AT126" s="95"/>
      <c r="AU126" s="95"/>
      <c r="AV126" s="95"/>
      <c r="AW126" s="95"/>
      <c r="AX126" s="95"/>
      <c r="AY126" s="95"/>
      <c r="AZ126" s="95"/>
      <c r="BA126" s="95"/>
      <c r="BB126" s="95"/>
      <c r="BC126" s="95"/>
      <c r="BD126" s="95"/>
      <c r="BE126" s="95"/>
      <c r="BF126" s="95"/>
      <c r="BG126" s="95"/>
      <c r="BH126" s="95"/>
    </row>
    <row r="127" spans="1:60" outlineLevel="1" x14ac:dyDescent="0.25">
      <c r="A127" s="96"/>
      <c r="B127" s="96"/>
      <c r="C127" s="116" t="s">
        <v>228</v>
      </c>
      <c r="D127" s="101"/>
      <c r="E127" s="426">
        <v>31.4125714285714</v>
      </c>
      <c r="F127" s="107"/>
      <c r="G127" s="107"/>
      <c r="H127" s="107"/>
      <c r="I127" s="107"/>
      <c r="J127" s="107"/>
      <c r="K127" s="107"/>
      <c r="L127" s="107"/>
      <c r="M127" s="107"/>
      <c r="N127" s="99"/>
      <c r="O127" s="99"/>
      <c r="P127" s="99"/>
      <c r="Q127" s="99"/>
      <c r="R127" s="99"/>
      <c r="S127" s="99"/>
      <c r="T127" s="100"/>
      <c r="U127" s="99"/>
      <c r="V127" s="95"/>
      <c r="W127" s="95"/>
      <c r="X127" s="95"/>
      <c r="Y127" s="95"/>
      <c r="Z127" s="95"/>
      <c r="AA127" s="95"/>
      <c r="AB127" s="95"/>
      <c r="AC127" s="95"/>
      <c r="AD127" s="95"/>
      <c r="AE127" s="95" t="s">
        <v>120</v>
      </c>
      <c r="AF127" s="95">
        <v>2</v>
      </c>
      <c r="AG127" s="95"/>
      <c r="AH127" s="95"/>
      <c r="AI127" s="95"/>
      <c r="AJ127" s="95"/>
      <c r="AK127" s="95"/>
      <c r="AL127" s="95"/>
      <c r="AM127" s="95"/>
      <c r="AN127" s="95"/>
      <c r="AO127" s="95"/>
      <c r="AP127" s="95"/>
      <c r="AQ127" s="95"/>
      <c r="AR127" s="95"/>
      <c r="AS127" s="95"/>
      <c r="AT127" s="95"/>
      <c r="AU127" s="95"/>
      <c r="AV127" s="95"/>
      <c r="AW127" s="95"/>
      <c r="AX127" s="95"/>
      <c r="AY127" s="95"/>
      <c r="AZ127" s="95"/>
      <c r="BA127" s="95"/>
      <c r="BB127" s="95"/>
      <c r="BC127" s="95"/>
      <c r="BD127" s="95"/>
      <c r="BE127" s="95"/>
      <c r="BF127" s="95"/>
      <c r="BG127" s="95"/>
      <c r="BH127" s="95"/>
    </row>
    <row r="128" spans="1:60" outlineLevel="1" x14ac:dyDescent="0.25">
      <c r="A128" s="96"/>
      <c r="B128" s="96"/>
      <c r="C128" s="115" t="s">
        <v>123</v>
      </c>
      <c r="D128" s="101"/>
      <c r="E128" s="426"/>
      <c r="F128" s="107"/>
      <c r="G128" s="107"/>
      <c r="H128" s="107"/>
      <c r="I128" s="107"/>
      <c r="J128" s="107"/>
      <c r="K128" s="107"/>
      <c r="L128" s="107"/>
      <c r="M128" s="107"/>
      <c r="N128" s="99"/>
      <c r="O128" s="99"/>
      <c r="P128" s="99"/>
      <c r="Q128" s="99"/>
      <c r="R128" s="99"/>
      <c r="S128" s="99"/>
      <c r="T128" s="100"/>
      <c r="U128" s="99"/>
      <c r="V128" s="95"/>
      <c r="W128" s="95"/>
      <c r="X128" s="95"/>
      <c r="Y128" s="95"/>
      <c r="Z128" s="95"/>
      <c r="AA128" s="95"/>
      <c r="AB128" s="95"/>
      <c r="AC128" s="95"/>
      <c r="AD128" s="95"/>
      <c r="AE128" s="95" t="s">
        <v>120</v>
      </c>
      <c r="AF128" s="95">
        <v>0</v>
      </c>
      <c r="AG128" s="95"/>
      <c r="AH128" s="95"/>
      <c r="AI128" s="95"/>
      <c r="AJ128" s="95"/>
      <c r="AK128" s="95"/>
      <c r="AL128" s="95"/>
      <c r="AM128" s="95"/>
      <c r="AN128" s="95"/>
      <c r="AO128" s="95"/>
      <c r="AP128" s="95"/>
      <c r="AQ128" s="95"/>
      <c r="AR128" s="95"/>
      <c r="AS128" s="95"/>
      <c r="AT128" s="95"/>
      <c r="AU128" s="95"/>
      <c r="AV128" s="95"/>
      <c r="AW128" s="95"/>
      <c r="AX128" s="95"/>
      <c r="AY128" s="95"/>
      <c r="AZ128" s="95"/>
      <c r="BA128" s="95"/>
      <c r="BB128" s="95"/>
      <c r="BC128" s="95"/>
      <c r="BD128" s="95"/>
      <c r="BE128" s="95"/>
      <c r="BF128" s="95"/>
      <c r="BG128" s="95"/>
      <c r="BH128" s="95"/>
    </row>
    <row r="129" spans="1:60" outlineLevel="1" x14ac:dyDescent="0.25">
      <c r="A129" s="96"/>
      <c r="B129" s="96"/>
      <c r="C129" s="117" t="s">
        <v>229</v>
      </c>
      <c r="D129" s="102"/>
      <c r="E129" s="427">
        <v>44.8</v>
      </c>
      <c r="F129" s="107"/>
      <c r="G129" s="107"/>
      <c r="H129" s="107"/>
      <c r="I129" s="107"/>
      <c r="J129" s="107"/>
      <c r="K129" s="107"/>
      <c r="L129" s="107"/>
      <c r="M129" s="107"/>
      <c r="N129" s="99"/>
      <c r="O129" s="99"/>
      <c r="P129" s="99"/>
      <c r="Q129" s="99"/>
      <c r="R129" s="99"/>
      <c r="S129" s="99"/>
      <c r="T129" s="100"/>
      <c r="U129" s="99"/>
      <c r="V129" s="95"/>
      <c r="W129" s="95"/>
      <c r="X129" s="95"/>
      <c r="Y129" s="95"/>
      <c r="Z129" s="95"/>
      <c r="AA129" s="95"/>
      <c r="AB129" s="95"/>
      <c r="AC129" s="95"/>
      <c r="AD129" s="95"/>
      <c r="AE129" s="95" t="s">
        <v>120</v>
      </c>
      <c r="AF129" s="95">
        <v>0</v>
      </c>
      <c r="AG129" s="95"/>
      <c r="AH129" s="95"/>
      <c r="AI129" s="95"/>
      <c r="AJ129" s="95"/>
      <c r="AK129" s="95"/>
      <c r="AL129" s="95"/>
      <c r="AM129" s="95"/>
      <c r="AN129" s="95"/>
      <c r="AO129" s="95"/>
      <c r="AP129" s="95"/>
      <c r="AQ129" s="95"/>
      <c r="AR129" s="95"/>
      <c r="AS129" s="95"/>
      <c r="AT129" s="95"/>
      <c r="AU129" s="95"/>
      <c r="AV129" s="95"/>
      <c r="AW129" s="95"/>
      <c r="AX129" s="95"/>
      <c r="AY129" s="95"/>
      <c r="AZ129" s="95"/>
      <c r="BA129" s="95"/>
      <c r="BB129" s="95"/>
      <c r="BC129" s="95"/>
      <c r="BD129" s="95"/>
      <c r="BE129" s="95"/>
      <c r="BF129" s="95"/>
      <c r="BG129" s="95"/>
      <c r="BH129" s="95"/>
    </row>
    <row r="130" spans="1:60" outlineLevel="1" x14ac:dyDescent="0.25">
      <c r="A130" s="96">
        <v>28</v>
      </c>
      <c r="B130" s="96" t="s">
        <v>225</v>
      </c>
      <c r="C130" s="114" t="s">
        <v>230</v>
      </c>
      <c r="D130" s="99" t="s">
        <v>117</v>
      </c>
      <c r="E130" s="425">
        <v>4.2</v>
      </c>
      <c r="F130" s="106"/>
      <c r="G130" s="107">
        <f>ROUND(E130*F130,2)</f>
        <v>0</v>
      </c>
      <c r="H130" s="107"/>
      <c r="I130" s="107">
        <f>ROUND(E130*H130,2)</f>
        <v>0</v>
      </c>
      <c r="J130" s="107"/>
      <c r="K130" s="107">
        <f>ROUND(E130*J130,2)</f>
        <v>0</v>
      </c>
      <c r="L130" s="107">
        <v>21</v>
      </c>
      <c r="M130" s="107">
        <f>G130*(1+L130/100)</f>
        <v>0</v>
      </c>
      <c r="N130" s="99">
        <v>1.9199999999999998E-2</v>
      </c>
      <c r="O130" s="99">
        <f>ROUND(E130*N130,5)</f>
        <v>8.0640000000000003E-2</v>
      </c>
      <c r="P130" s="99">
        <v>0</v>
      </c>
      <c r="Q130" s="99">
        <f>ROUND(E130*P130,5)</f>
        <v>0</v>
      </c>
      <c r="R130" s="99"/>
      <c r="S130" s="99"/>
      <c r="T130" s="100">
        <v>0</v>
      </c>
      <c r="U130" s="99">
        <f>ROUND(E130*T130,2)</f>
        <v>0</v>
      </c>
      <c r="V130" s="95"/>
      <c r="W130" s="95"/>
      <c r="X130" s="95"/>
      <c r="Y130" s="95"/>
      <c r="Z130" s="95"/>
      <c r="AA130" s="95"/>
      <c r="AB130" s="95"/>
      <c r="AC130" s="95"/>
      <c r="AD130" s="95"/>
      <c r="AE130" s="95" t="s">
        <v>158</v>
      </c>
      <c r="AF130" s="95"/>
      <c r="AG130" s="95"/>
      <c r="AH130" s="95"/>
      <c r="AI130" s="95"/>
      <c r="AJ130" s="95"/>
      <c r="AK130" s="95"/>
      <c r="AL130" s="95"/>
      <c r="AM130" s="95"/>
      <c r="AN130" s="95"/>
      <c r="AO130" s="95"/>
      <c r="AP130" s="95"/>
      <c r="AQ130" s="95"/>
      <c r="AR130" s="95"/>
      <c r="AS130" s="95"/>
      <c r="AT130" s="95"/>
      <c r="AU130" s="95"/>
      <c r="AV130" s="95"/>
      <c r="AW130" s="95"/>
      <c r="AX130" s="95"/>
      <c r="AY130" s="95"/>
      <c r="AZ130" s="95"/>
      <c r="BA130" s="95"/>
      <c r="BB130" s="95"/>
      <c r="BC130" s="95"/>
      <c r="BD130" s="95"/>
      <c r="BE130" s="95"/>
      <c r="BF130" s="95"/>
      <c r="BG130" s="95"/>
      <c r="BH130" s="95"/>
    </row>
    <row r="131" spans="1:60" ht="13.2" customHeight="1" outlineLevel="1" x14ac:dyDescent="0.25">
      <c r="A131" s="96"/>
      <c r="B131" s="96"/>
      <c r="C131" s="128" t="s">
        <v>227</v>
      </c>
      <c r="D131" s="129"/>
      <c r="E131" s="429"/>
      <c r="F131" s="130"/>
      <c r="G131" s="131"/>
      <c r="H131" s="107"/>
      <c r="I131" s="107"/>
      <c r="J131" s="107"/>
      <c r="K131" s="107"/>
      <c r="L131" s="107"/>
      <c r="M131" s="107"/>
      <c r="N131" s="99"/>
      <c r="O131" s="99"/>
      <c r="P131" s="99"/>
      <c r="Q131" s="99"/>
      <c r="R131" s="99"/>
      <c r="S131" s="99"/>
      <c r="T131" s="100"/>
      <c r="U131" s="99"/>
      <c r="V131" s="95"/>
      <c r="W131" s="95"/>
      <c r="X131" s="95"/>
      <c r="Y131" s="95"/>
      <c r="Z131" s="95"/>
      <c r="AA131" s="95"/>
      <c r="AB131" s="95"/>
      <c r="AC131" s="95"/>
      <c r="AD131" s="95"/>
      <c r="AE131" s="95" t="s">
        <v>178</v>
      </c>
      <c r="AF131" s="95"/>
      <c r="AG131" s="95"/>
      <c r="AH131" s="95"/>
      <c r="AI131" s="95"/>
      <c r="AJ131" s="95"/>
      <c r="AK131" s="95"/>
      <c r="AL131" s="95"/>
      <c r="AM131" s="95"/>
      <c r="AN131" s="95"/>
      <c r="AO131" s="95"/>
      <c r="AP131" s="95"/>
      <c r="AQ131" s="95"/>
      <c r="AR131" s="95"/>
      <c r="AS131" s="95"/>
      <c r="AT131" s="95"/>
      <c r="AU131" s="95"/>
      <c r="AV131" s="95"/>
      <c r="AW131" s="95"/>
      <c r="AX131" s="95"/>
      <c r="AY131" s="95"/>
      <c r="AZ131" s="95"/>
      <c r="BA131" s="98" t="str">
        <f>C131</f>
        <v>Referenční výrobek Dlažba Vogue System Interni IN Nero 20x20 R11</v>
      </c>
      <c r="BB131" s="95"/>
      <c r="BC131" s="95"/>
      <c r="BD131" s="95"/>
      <c r="BE131" s="95"/>
      <c r="BF131" s="95"/>
      <c r="BG131" s="95"/>
      <c r="BH131" s="95"/>
    </row>
    <row r="132" spans="1:60" outlineLevel="1" x14ac:dyDescent="0.25">
      <c r="A132" s="96"/>
      <c r="B132" s="96"/>
      <c r="C132" s="115" t="s">
        <v>119</v>
      </c>
      <c r="D132" s="101"/>
      <c r="E132" s="426"/>
      <c r="F132" s="107"/>
      <c r="G132" s="107"/>
      <c r="H132" s="107"/>
      <c r="I132" s="107"/>
      <c r="J132" s="107"/>
      <c r="K132" s="107"/>
      <c r="L132" s="107"/>
      <c r="M132" s="107"/>
      <c r="N132" s="99"/>
      <c r="O132" s="99"/>
      <c r="P132" s="99"/>
      <c r="Q132" s="99"/>
      <c r="R132" s="99"/>
      <c r="S132" s="99"/>
      <c r="T132" s="100"/>
      <c r="U132" s="99"/>
      <c r="V132" s="95"/>
      <c r="W132" s="95"/>
      <c r="X132" s="95"/>
      <c r="Y132" s="95"/>
      <c r="Z132" s="95"/>
      <c r="AA132" s="95"/>
      <c r="AB132" s="95"/>
      <c r="AC132" s="95"/>
      <c r="AD132" s="95"/>
      <c r="AE132" s="95" t="s">
        <v>120</v>
      </c>
      <c r="AF132" s="95">
        <v>2</v>
      </c>
      <c r="AG132" s="95"/>
      <c r="AH132" s="95"/>
      <c r="AI132" s="95"/>
      <c r="AJ132" s="95"/>
      <c r="AK132" s="95"/>
      <c r="AL132" s="95"/>
      <c r="AM132" s="95"/>
      <c r="AN132" s="95"/>
      <c r="AO132" s="95"/>
      <c r="AP132" s="95"/>
      <c r="AQ132" s="95"/>
      <c r="AR132" s="95"/>
      <c r="AS132" s="95"/>
      <c r="AT132" s="95"/>
      <c r="AU132" s="95"/>
      <c r="AV132" s="95"/>
      <c r="AW132" s="95"/>
      <c r="AX132" s="95"/>
      <c r="AY132" s="95"/>
      <c r="AZ132" s="95"/>
      <c r="BA132" s="95"/>
      <c r="BB132" s="95"/>
      <c r="BC132" s="95"/>
      <c r="BD132" s="95"/>
      <c r="BE132" s="95"/>
      <c r="BF132" s="95"/>
      <c r="BG132" s="95"/>
      <c r="BH132" s="95"/>
    </row>
    <row r="133" spans="1:60" outlineLevel="1" x14ac:dyDescent="0.25">
      <c r="A133" s="96"/>
      <c r="B133" s="96"/>
      <c r="C133" s="116" t="s">
        <v>231</v>
      </c>
      <c r="D133" s="101"/>
      <c r="E133" s="426">
        <v>2.7771428571428598</v>
      </c>
      <c r="F133" s="107"/>
      <c r="G133" s="107"/>
      <c r="H133" s="107"/>
      <c r="I133" s="107"/>
      <c r="J133" s="107"/>
      <c r="K133" s="107"/>
      <c r="L133" s="107"/>
      <c r="M133" s="107"/>
      <c r="N133" s="99"/>
      <c r="O133" s="99"/>
      <c r="P133" s="99"/>
      <c r="Q133" s="99"/>
      <c r="R133" s="99"/>
      <c r="S133" s="99"/>
      <c r="T133" s="100"/>
      <c r="U133" s="99"/>
      <c r="V133" s="95"/>
      <c r="W133" s="95"/>
      <c r="X133" s="95"/>
      <c r="Y133" s="95"/>
      <c r="Z133" s="95"/>
      <c r="AA133" s="95"/>
      <c r="AB133" s="95"/>
      <c r="AC133" s="95"/>
      <c r="AD133" s="95"/>
      <c r="AE133" s="95" t="s">
        <v>120</v>
      </c>
      <c r="AF133" s="95">
        <v>2</v>
      </c>
      <c r="AG133" s="95"/>
      <c r="AH133" s="95"/>
      <c r="AI133" s="95"/>
      <c r="AJ133" s="95"/>
      <c r="AK133" s="95"/>
      <c r="AL133" s="95"/>
      <c r="AM133" s="95"/>
      <c r="AN133" s="95"/>
      <c r="AO133" s="95"/>
      <c r="AP133" s="95"/>
      <c r="AQ133" s="95"/>
      <c r="AR133" s="95"/>
      <c r="AS133" s="95"/>
      <c r="AT133" s="95"/>
      <c r="AU133" s="95"/>
      <c r="AV133" s="95"/>
      <c r="AW133" s="95"/>
      <c r="AX133" s="95"/>
      <c r="AY133" s="95"/>
      <c r="AZ133" s="95"/>
      <c r="BA133" s="95"/>
      <c r="BB133" s="95"/>
      <c r="BC133" s="95"/>
      <c r="BD133" s="95"/>
      <c r="BE133" s="95"/>
      <c r="BF133" s="95"/>
      <c r="BG133" s="95"/>
      <c r="BH133" s="95"/>
    </row>
    <row r="134" spans="1:60" outlineLevel="1" x14ac:dyDescent="0.25">
      <c r="A134" s="96"/>
      <c r="B134" s="96"/>
      <c r="C134" s="115" t="s">
        <v>123</v>
      </c>
      <c r="D134" s="101"/>
      <c r="E134" s="426"/>
      <c r="F134" s="107"/>
      <c r="G134" s="107"/>
      <c r="H134" s="107"/>
      <c r="I134" s="107"/>
      <c r="J134" s="107"/>
      <c r="K134" s="107"/>
      <c r="L134" s="107"/>
      <c r="M134" s="107"/>
      <c r="N134" s="99"/>
      <c r="O134" s="99"/>
      <c r="P134" s="99"/>
      <c r="Q134" s="99"/>
      <c r="R134" s="99"/>
      <c r="S134" s="99"/>
      <c r="T134" s="100"/>
      <c r="U134" s="99"/>
      <c r="V134" s="95"/>
      <c r="W134" s="95"/>
      <c r="X134" s="95"/>
      <c r="Y134" s="95"/>
      <c r="Z134" s="95"/>
      <c r="AA134" s="95"/>
      <c r="AB134" s="95"/>
      <c r="AC134" s="95"/>
      <c r="AD134" s="95"/>
      <c r="AE134" s="95" t="s">
        <v>120</v>
      </c>
      <c r="AF134" s="95">
        <v>0</v>
      </c>
      <c r="AG134" s="95"/>
      <c r="AH134" s="95"/>
      <c r="AI134" s="95"/>
      <c r="AJ134" s="95"/>
      <c r="AK134" s="95"/>
      <c r="AL134" s="95"/>
      <c r="AM134" s="95"/>
      <c r="AN134" s="95"/>
      <c r="AO134" s="95"/>
      <c r="AP134" s="95"/>
      <c r="AQ134" s="95"/>
      <c r="AR134" s="95"/>
      <c r="AS134" s="95"/>
      <c r="AT134" s="95"/>
      <c r="AU134" s="95"/>
      <c r="AV134" s="95"/>
      <c r="AW134" s="95"/>
      <c r="AX134" s="95"/>
      <c r="AY134" s="95"/>
      <c r="AZ134" s="95"/>
      <c r="BA134" s="95"/>
      <c r="BB134" s="95"/>
      <c r="BC134" s="95"/>
      <c r="BD134" s="95"/>
      <c r="BE134" s="95"/>
      <c r="BF134" s="95"/>
      <c r="BG134" s="95"/>
      <c r="BH134" s="95"/>
    </row>
    <row r="135" spans="1:60" outlineLevel="1" x14ac:dyDescent="0.25">
      <c r="A135" s="96"/>
      <c r="B135" s="96"/>
      <c r="C135" s="117" t="s">
        <v>232</v>
      </c>
      <c r="D135" s="102"/>
      <c r="E135" s="427">
        <v>4.2</v>
      </c>
      <c r="F135" s="107"/>
      <c r="G135" s="107"/>
      <c r="H135" s="107"/>
      <c r="I135" s="107"/>
      <c r="J135" s="107"/>
      <c r="K135" s="107"/>
      <c r="L135" s="107"/>
      <c r="M135" s="107"/>
      <c r="N135" s="99"/>
      <c r="O135" s="99"/>
      <c r="P135" s="99"/>
      <c r="Q135" s="99"/>
      <c r="R135" s="99"/>
      <c r="S135" s="99"/>
      <c r="T135" s="100"/>
      <c r="U135" s="99"/>
      <c r="V135" s="95"/>
      <c r="W135" s="95"/>
      <c r="X135" s="95"/>
      <c r="Y135" s="95"/>
      <c r="Z135" s="95"/>
      <c r="AA135" s="95"/>
      <c r="AB135" s="95"/>
      <c r="AC135" s="95"/>
      <c r="AD135" s="95"/>
      <c r="AE135" s="95" t="s">
        <v>120</v>
      </c>
      <c r="AF135" s="95">
        <v>0</v>
      </c>
      <c r="AG135" s="95"/>
      <c r="AH135" s="95"/>
      <c r="AI135" s="95"/>
      <c r="AJ135" s="95"/>
      <c r="AK135" s="95"/>
      <c r="AL135" s="95"/>
      <c r="AM135" s="95"/>
      <c r="AN135" s="95"/>
      <c r="AO135" s="95"/>
      <c r="AP135" s="95"/>
      <c r="AQ135" s="95"/>
      <c r="AR135" s="95"/>
      <c r="AS135" s="95"/>
      <c r="AT135" s="95"/>
      <c r="AU135" s="95"/>
      <c r="AV135" s="95"/>
      <c r="AW135" s="95"/>
      <c r="AX135" s="95"/>
      <c r="AY135" s="95"/>
      <c r="AZ135" s="95"/>
      <c r="BA135" s="95"/>
      <c r="BB135" s="95"/>
      <c r="BC135" s="95"/>
      <c r="BD135" s="95"/>
      <c r="BE135" s="95"/>
      <c r="BF135" s="95"/>
      <c r="BG135" s="95"/>
      <c r="BH135" s="95"/>
    </row>
    <row r="136" spans="1:60" outlineLevel="1" x14ac:dyDescent="0.25">
      <c r="A136" s="96">
        <v>29</v>
      </c>
      <c r="B136" s="96" t="s">
        <v>161</v>
      </c>
      <c r="C136" s="114" t="s">
        <v>162</v>
      </c>
      <c r="D136" s="99" t="s">
        <v>163</v>
      </c>
      <c r="E136" s="425">
        <v>1.1399999999999999</v>
      </c>
      <c r="F136" s="106"/>
      <c r="G136" s="107">
        <f>ROUND(E136*F136,2)</f>
        <v>0</v>
      </c>
      <c r="H136" s="107"/>
      <c r="I136" s="107">
        <f>ROUND(E136*H136,2)</f>
        <v>0</v>
      </c>
      <c r="J136" s="107"/>
      <c r="K136" s="107">
        <f>ROUND(E136*J136,2)</f>
        <v>0</v>
      </c>
      <c r="L136" s="107">
        <v>21</v>
      </c>
      <c r="M136" s="107">
        <f>G136*(1+L136/100)</f>
        <v>0</v>
      </c>
      <c r="N136" s="99">
        <v>0</v>
      </c>
      <c r="O136" s="99">
        <f>ROUND(E136*N136,5)</f>
        <v>0</v>
      </c>
      <c r="P136" s="99">
        <v>0</v>
      </c>
      <c r="Q136" s="99">
        <f>ROUND(E136*P136,5)</f>
        <v>0</v>
      </c>
      <c r="R136" s="99"/>
      <c r="S136" s="99"/>
      <c r="T136" s="100">
        <v>2.1</v>
      </c>
      <c r="U136" s="99">
        <f>ROUND(E136*T136,2)</f>
        <v>2.39</v>
      </c>
      <c r="V136" s="95"/>
      <c r="W136" s="95"/>
      <c r="X136" s="95"/>
      <c r="Y136" s="95"/>
      <c r="Z136" s="95"/>
      <c r="AA136" s="95"/>
      <c r="AB136" s="95"/>
      <c r="AC136" s="95"/>
      <c r="AD136" s="95"/>
      <c r="AE136" s="95" t="s">
        <v>118</v>
      </c>
      <c r="AF136" s="95"/>
      <c r="AG136" s="95"/>
      <c r="AH136" s="95"/>
      <c r="AI136" s="95"/>
      <c r="AJ136" s="95"/>
      <c r="AK136" s="95"/>
      <c r="AL136" s="95"/>
      <c r="AM136" s="95"/>
      <c r="AN136" s="95"/>
      <c r="AO136" s="95"/>
      <c r="AP136" s="95"/>
      <c r="AQ136" s="95"/>
      <c r="AR136" s="95"/>
      <c r="AS136" s="95"/>
      <c r="AT136" s="95"/>
      <c r="AU136" s="95"/>
      <c r="AV136" s="95"/>
      <c r="AW136" s="95"/>
      <c r="AX136" s="95"/>
      <c r="AY136" s="95"/>
      <c r="AZ136" s="95"/>
      <c r="BA136" s="95"/>
      <c r="BB136" s="95"/>
      <c r="BC136" s="95"/>
      <c r="BD136" s="95"/>
      <c r="BE136" s="95"/>
      <c r="BF136" s="95"/>
      <c r="BG136" s="95"/>
      <c r="BH136" s="95"/>
    </row>
    <row r="137" spans="1:60" x14ac:dyDescent="0.25">
      <c r="A137" s="97" t="s">
        <v>113</v>
      </c>
      <c r="B137" s="97" t="s">
        <v>76</v>
      </c>
      <c r="C137" s="118" t="s">
        <v>77</v>
      </c>
      <c r="D137" s="103"/>
      <c r="E137" s="428"/>
      <c r="F137" s="108"/>
      <c r="G137" s="108">
        <f>SUMIF(AE138:AE197,"&lt;&gt;NOR",G138:G197)</f>
        <v>0</v>
      </c>
      <c r="H137" s="108"/>
      <c r="I137" s="108">
        <f>SUM(I138:I197)</f>
        <v>0</v>
      </c>
      <c r="J137" s="108"/>
      <c r="K137" s="108">
        <f>SUM(K138:K197)</f>
        <v>0</v>
      </c>
      <c r="L137" s="108"/>
      <c r="M137" s="108">
        <f>SUM(M138:M197)</f>
        <v>0</v>
      </c>
      <c r="N137" s="103"/>
      <c r="O137" s="103">
        <f>SUM(O138:O197)</f>
        <v>2.7713299999999998</v>
      </c>
      <c r="P137" s="103"/>
      <c r="Q137" s="103">
        <f>SUM(Q138:Q197)</f>
        <v>0</v>
      </c>
      <c r="R137" s="103"/>
      <c r="S137" s="103"/>
      <c r="T137" s="104"/>
      <c r="U137" s="103">
        <f>SUM(U138:U197)</f>
        <v>159.24999999999997</v>
      </c>
      <c r="AE137" t="s">
        <v>114</v>
      </c>
    </row>
    <row r="138" spans="1:60" outlineLevel="1" x14ac:dyDescent="0.25">
      <c r="A138" s="96">
        <v>30</v>
      </c>
      <c r="B138" s="96" t="s">
        <v>233</v>
      </c>
      <c r="C138" s="114" t="s">
        <v>234</v>
      </c>
      <c r="D138" s="99" t="s">
        <v>117</v>
      </c>
      <c r="E138" s="425">
        <v>134.6</v>
      </c>
      <c r="F138" s="106"/>
      <c r="G138" s="107">
        <f>ROUND(E138*F138,2)</f>
        <v>0</v>
      </c>
      <c r="H138" s="107"/>
      <c r="I138" s="107">
        <f>ROUND(E138*H138,2)</f>
        <v>0</v>
      </c>
      <c r="J138" s="107"/>
      <c r="K138" s="107">
        <f>ROUND(E138*J138,2)</f>
        <v>0</v>
      </c>
      <c r="L138" s="107">
        <v>21</v>
      </c>
      <c r="M138" s="107">
        <f>G138*(1+L138/100)</f>
        <v>0</v>
      </c>
      <c r="N138" s="99">
        <v>5.0299999999999997E-3</v>
      </c>
      <c r="O138" s="99">
        <f>ROUND(E138*N138,5)</f>
        <v>0.67703999999999998</v>
      </c>
      <c r="P138" s="99">
        <v>0</v>
      </c>
      <c r="Q138" s="99">
        <f>ROUND(E138*P138,5)</f>
        <v>0</v>
      </c>
      <c r="R138" s="99"/>
      <c r="S138" s="99"/>
      <c r="T138" s="100">
        <v>1.0746</v>
      </c>
      <c r="U138" s="99">
        <f>ROUND(E138*T138,2)</f>
        <v>144.63999999999999</v>
      </c>
      <c r="V138" s="95"/>
      <c r="W138" s="95"/>
      <c r="X138" s="95"/>
      <c r="Y138" s="95"/>
      <c r="Z138" s="95"/>
      <c r="AA138" s="95"/>
      <c r="AB138" s="95"/>
      <c r="AC138" s="95"/>
      <c r="AD138" s="95"/>
      <c r="AE138" s="95" t="s">
        <v>118</v>
      </c>
      <c r="AF138" s="95"/>
      <c r="AG138" s="95"/>
      <c r="AH138" s="95"/>
      <c r="AI138" s="95"/>
      <c r="AJ138" s="95"/>
      <c r="AK138" s="95"/>
      <c r="AL138" s="95"/>
      <c r="AM138" s="95"/>
      <c r="AN138" s="95"/>
      <c r="AO138" s="95"/>
      <c r="AP138" s="95"/>
      <c r="AQ138" s="95"/>
      <c r="AR138" s="95"/>
      <c r="AS138" s="95"/>
      <c r="AT138" s="95"/>
      <c r="AU138" s="95"/>
      <c r="AV138" s="95"/>
      <c r="AW138" s="95"/>
      <c r="AX138" s="95"/>
      <c r="AY138" s="95"/>
      <c r="AZ138" s="95"/>
      <c r="BA138" s="95"/>
      <c r="BB138" s="95"/>
      <c r="BC138" s="95"/>
      <c r="BD138" s="95"/>
      <c r="BE138" s="95"/>
      <c r="BF138" s="95"/>
      <c r="BG138" s="95"/>
      <c r="BH138" s="95"/>
    </row>
    <row r="139" spans="1:60" outlineLevel="1" x14ac:dyDescent="0.25">
      <c r="A139" s="96"/>
      <c r="B139" s="96"/>
      <c r="C139" s="115" t="s">
        <v>119</v>
      </c>
      <c r="D139" s="101"/>
      <c r="E139" s="426"/>
      <c r="F139" s="107"/>
      <c r="G139" s="107"/>
      <c r="H139" s="107"/>
      <c r="I139" s="107"/>
      <c r="J139" s="107"/>
      <c r="K139" s="107"/>
      <c r="L139" s="107"/>
      <c r="M139" s="107"/>
      <c r="N139" s="99"/>
      <c r="O139" s="99"/>
      <c r="P139" s="99"/>
      <c r="Q139" s="99"/>
      <c r="R139" s="99"/>
      <c r="S139" s="99"/>
      <c r="T139" s="100"/>
      <c r="U139" s="99"/>
      <c r="V139" s="95"/>
      <c r="W139" s="95"/>
      <c r="X139" s="95"/>
      <c r="Y139" s="95"/>
      <c r="Z139" s="95"/>
      <c r="AA139" s="95"/>
      <c r="AB139" s="95"/>
      <c r="AC139" s="95"/>
      <c r="AD139" s="95"/>
      <c r="AE139" s="95" t="s">
        <v>120</v>
      </c>
      <c r="AF139" s="95">
        <v>2</v>
      </c>
      <c r="AG139" s="95"/>
      <c r="AH139" s="95"/>
      <c r="AI139" s="95"/>
      <c r="AJ139" s="95"/>
      <c r="AK139" s="95"/>
      <c r="AL139" s="95"/>
      <c r="AM139" s="95"/>
      <c r="AN139" s="95"/>
      <c r="AO139" s="95"/>
      <c r="AP139" s="95"/>
      <c r="AQ139" s="95"/>
      <c r="AR139" s="95"/>
      <c r="AS139" s="95"/>
      <c r="AT139" s="95"/>
      <c r="AU139" s="95"/>
      <c r="AV139" s="95"/>
      <c r="AW139" s="95"/>
      <c r="AX139" s="95"/>
      <c r="AY139" s="95"/>
      <c r="AZ139" s="95"/>
      <c r="BA139" s="95"/>
      <c r="BB139" s="95"/>
      <c r="BC139" s="95"/>
      <c r="BD139" s="95"/>
      <c r="BE139" s="95"/>
      <c r="BF139" s="95"/>
      <c r="BG139" s="95"/>
      <c r="BH139" s="95"/>
    </row>
    <row r="140" spans="1:60" outlineLevel="1" x14ac:dyDescent="0.25">
      <c r="A140" s="96"/>
      <c r="B140" s="96"/>
      <c r="C140" s="116" t="s">
        <v>235</v>
      </c>
      <c r="D140" s="101"/>
      <c r="E140" s="426">
        <v>17.2</v>
      </c>
      <c r="F140" s="107"/>
      <c r="G140" s="107"/>
      <c r="H140" s="107"/>
      <c r="I140" s="107"/>
      <c r="J140" s="107"/>
      <c r="K140" s="107"/>
      <c r="L140" s="107"/>
      <c r="M140" s="107"/>
      <c r="N140" s="99"/>
      <c r="O140" s="99"/>
      <c r="P140" s="99"/>
      <c r="Q140" s="99"/>
      <c r="R140" s="99"/>
      <c r="S140" s="99"/>
      <c r="T140" s="100"/>
      <c r="U140" s="99"/>
      <c r="V140" s="95"/>
      <c r="W140" s="95"/>
      <c r="X140" s="95"/>
      <c r="Y140" s="95"/>
      <c r="Z140" s="95"/>
      <c r="AA140" s="95"/>
      <c r="AB140" s="95"/>
      <c r="AC140" s="95"/>
      <c r="AD140" s="95"/>
      <c r="AE140" s="95" t="s">
        <v>120</v>
      </c>
      <c r="AF140" s="95">
        <v>2</v>
      </c>
      <c r="AG140" s="95"/>
      <c r="AH140" s="95"/>
      <c r="AI140" s="95"/>
      <c r="AJ140" s="95"/>
      <c r="AK140" s="95"/>
      <c r="AL140" s="95"/>
      <c r="AM140" s="95"/>
      <c r="AN140" s="95"/>
      <c r="AO140" s="95"/>
      <c r="AP140" s="95"/>
      <c r="AQ140" s="95"/>
      <c r="AR140" s="95"/>
      <c r="AS140" s="95"/>
      <c r="AT140" s="95"/>
      <c r="AU140" s="95"/>
      <c r="AV140" s="95"/>
      <c r="AW140" s="95"/>
      <c r="AX140" s="95"/>
      <c r="AY140" s="95"/>
      <c r="AZ140" s="95"/>
      <c r="BA140" s="95"/>
      <c r="BB140" s="95"/>
      <c r="BC140" s="95"/>
      <c r="BD140" s="95"/>
      <c r="BE140" s="95"/>
      <c r="BF140" s="95"/>
      <c r="BG140" s="95"/>
      <c r="BH140" s="95"/>
    </row>
    <row r="141" spans="1:60" outlineLevel="1" x14ac:dyDescent="0.25">
      <c r="A141" s="96"/>
      <c r="B141" s="96"/>
      <c r="C141" s="116" t="s">
        <v>142</v>
      </c>
      <c r="D141" s="101"/>
      <c r="E141" s="426"/>
      <c r="F141" s="107"/>
      <c r="G141" s="107"/>
      <c r="H141" s="107"/>
      <c r="I141" s="107"/>
      <c r="J141" s="107"/>
      <c r="K141" s="107"/>
      <c r="L141" s="107"/>
      <c r="M141" s="107"/>
      <c r="N141" s="99"/>
      <c r="O141" s="99"/>
      <c r="P141" s="99"/>
      <c r="Q141" s="99"/>
      <c r="R141" s="99"/>
      <c r="S141" s="99"/>
      <c r="T141" s="100"/>
      <c r="U141" s="99"/>
      <c r="V141" s="95"/>
      <c r="W141" s="95"/>
      <c r="X141" s="95"/>
      <c r="Y141" s="95"/>
      <c r="Z141" s="95"/>
      <c r="AA141" s="95"/>
      <c r="AB141" s="95"/>
      <c r="AC141" s="95"/>
      <c r="AD141" s="95"/>
      <c r="AE141" s="95" t="s">
        <v>120</v>
      </c>
      <c r="AF141" s="95">
        <v>2</v>
      </c>
      <c r="AG141" s="95"/>
      <c r="AH141" s="95"/>
      <c r="AI141" s="95"/>
      <c r="AJ141" s="95"/>
      <c r="AK141" s="95"/>
      <c r="AL141" s="95"/>
      <c r="AM141" s="95"/>
      <c r="AN141" s="95"/>
      <c r="AO141" s="95"/>
      <c r="AP141" s="95"/>
      <c r="AQ141" s="95"/>
      <c r="AR141" s="95"/>
      <c r="AS141" s="95"/>
      <c r="AT141" s="95"/>
      <c r="AU141" s="95"/>
      <c r="AV141" s="95"/>
      <c r="AW141" s="95"/>
      <c r="AX141" s="95"/>
      <c r="AY141" s="95"/>
      <c r="AZ141" s="95"/>
      <c r="BA141" s="95"/>
      <c r="BB141" s="95"/>
      <c r="BC141" s="95"/>
      <c r="BD141" s="95"/>
      <c r="BE141" s="95"/>
      <c r="BF141" s="95"/>
      <c r="BG141" s="95"/>
      <c r="BH141" s="95"/>
    </row>
    <row r="142" spans="1:60" outlineLevel="1" x14ac:dyDescent="0.25">
      <c r="A142" s="96"/>
      <c r="B142" s="96"/>
      <c r="C142" s="116" t="s">
        <v>236</v>
      </c>
      <c r="D142" s="101"/>
      <c r="E142" s="426">
        <v>15</v>
      </c>
      <c r="F142" s="107"/>
      <c r="G142" s="107"/>
      <c r="H142" s="107"/>
      <c r="I142" s="107"/>
      <c r="J142" s="107"/>
      <c r="K142" s="107"/>
      <c r="L142" s="107"/>
      <c r="M142" s="107"/>
      <c r="N142" s="99"/>
      <c r="O142" s="99"/>
      <c r="P142" s="99"/>
      <c r="Q142" s="99"/>
      <c r="R142" s="99"/>
      <c r="S142" s="99"/>
      <c r="T142" s="100"/>
      <c r="U142" s="99"/>
      <c r="V142" s="95"/>
      <c r="W142" s="95"/>
      <c r="X142" s="95"/>
      <c r="Y142" s="95"/>
      <c r="Z142" s="95"/>
      <c r="AA142" s="95"/>
      <c r="AB142" s="95"/>
      <c r="AC142" s="95"/>
      <c r="AD142" s="95"/>
      <c r="AE142" s="95" t="s">
        <v>120</v>
      </c>
      <c r="AF142" s="95">
        <v>2</v>
      </c>
      <c r="AG142" s="95"/>
      <c r="AH142" s="95"/>
      <c r="AI142" s="95"/>
      <c r="AJ142" s="95"/>
      <c r="AK142" s="95"/>
      <c r="AL142" s="95"/>
      <c r="AM142" s="95"/>
      <c r="AN142" s="95"/>
      <c r="AO142" s="95"/>
      <c r="AP142" s="95"/>
      <c r="AQ142" s="95"/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</row>
    <row r="143" spans="1:60" ht="20.399999999999999" outlineLevel="1" x14ac:dyDescent="0.25">
      <c r="A143" s="96"/>
      <c r="B143" s="96"/>
      <c r="C143" s="116" t="s">
        <v>237</v>
      </c>
      <c r="D143" s="101"/>
      <c r="E143" s="426">
        <v>48.774999999999999</v>
      </c>
      <c r="F143" s="107"/>
      <c r="G143" s="107"/>
      <c r="H143" s="107"/>
      <c r="I143" s="107"/>
      <c r="J143" s="107"/>
      <c r="K143" s="107"/>
      <c r="L143" s="107"/>
      <c r="M143" s="107"/>
      <c r="N143" s="99"/>
      <c r="O143" s="99"/>
      <c r="P143" s="99"/>
      <c r="Q143" s="99"/>
      <c r="R143" s="99"/>
      <c r="S143" s="99"/>
      <c r="T143" s="100"/>
      <c r="U143" s="99"/>
      <c r="V143" s="95"/>
      <c r="W143" s="95"/>
      <c r="X143" s="95"/>
      <c r="Y143" s="95"/>
      <c r="Z143" s="95"/>
      <c r="AA143" s="95"/>
      <c r="AB143" s="95"/>
      <c r="AC143" s="95"/>
      <c r="AD143" s="95"/>
      <c r="AE143" s="95" t="s">
        <v>120</v>
      </c>
      <c r="AF143" s="95">
        <v>2</v>
      </c>
      <c r="AG143" s="95"/>
      <c r="AH143" s="95"/>
      <c r="AI143" s="95"/>
      <c r="AJ143" s="95"/>
      <c r="AK143" s="95"/>
      <c r="AL143" s="95"/>
      <c r="AM143" s="95"/>
      <c r="AN143" s="95"/>
      <c r="AO143" s="95"/>
      <c r="AP143" s="95"/>
      <c r="AQ143" s="95"/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</row>
    <row r="144" spans="1:60" outlineLevel="1" x14ac:dyDescent="0.25">
      <c r="A144" s="96"/>
      <c r="B144" s="96"/>
      <c r="C144" s="116" t="s">
        <v>145</v>
      </c>
      <c r="D144" s="101"/>
      <c r="E144" s="426"/>
      <c r="F144" s="107"/>
      <c r="G144" s="107"/>
      <c r="H144" s="107"/>
      <c r="I144" s="107"/>
      <c r="J144" s="107"/>
      <c r="K144" s="107"/>
      <c r="L144" s="107"/>
      <c r="M144" s="107"/>
      <c r="N144" s="99"/>
      <c r="O144" s="99"/>
      <c r="P144" s="99"/>
      <c r="Q144" s="99"/>
      <c r="R144" s="99"/>
      <c r="S144" s="99"/>
      <c r="T144" s="100"/>
      <c r="U144" s="99"/>
      <c r="V144" s="95"/>
      <c r="W144" s="95"/>
      <c r="X144" s="95"/>
      <c r="Y144" s="95"/>
      <c r="Z144" s="95"/>
      <c r="AA144" s="95"/>
      <c r="AB144" s="95"/>
      <c r="AC144" s="95"/>
      <c r="AD144" s="95"/>
      <c r="AE144" s="95" t="s">
        <v>120</v>
      </c>
      <c r="AF144" s="95">
        <v>2</v>
      </c>
      <c r="AG144" s="95"/>
      <c r="AH144" s="95"/>
      <c r="AI144" s="95"/>
      <c r="AJ144" s="95"/>
      <c r="AK144" s="95"/>
      <c r="AL144" s="95"/>
      <c r="AM144" s="95"/>
      <c r="AN144" s="95"/>
      <c r="AO144" s="95"/>
      <c r="AP144" s="95"/>
      <c r="AQ144" s="95"/>
      <c r="AR144" s="95"/>
      <c r="AS144" s="95"/>
      <c r="AT144" s="95"/>
      <c r="AU144" s="95"/>
      <c r="AV144" s="95"/>
      <c r="AW144" s="95"/>
      <c r="AX144" s="95"/>
      <c r="AY144" s="95"/>
      <c r="AZ144" s="95"/>
      <c r="BA144" s="95"/>
      <c r="BB144" s="95"/>
      <c r="BC144" s="95"/>
      <c r="BD144" s="95"/>
      <c r="BE144" s="95"/>
      <c r="BF144" s="95"/>
      <c r="BG144" s="95"/>
      <c r="BH144" s="95"/>
    </row>
    <row r="145" spans="1:60" outlineLevel="1" x14ac:dyDescent="0.25">
      <c r="A145" s="96"/>
      <c r="B145" s="96"/>
      <c r="C145" s="116" t="s">
        <v>238</v>
      </c>
      <c r="D145" s="101"/>
      <c r="E145" s="426">
        <v>23</v>
      </c>
      <c r="F145" s="107"/>
      <c r="G145" s="107"/>
      <c r="H145" s="107"/>
      <c r="I145" s="107"/>
      <c r="J145" s="107"/>
      <c r="K145" s="107"/>
      <c r="L145" s="107"/>
      <c r="M145" s="107"/>
      <c r="N145" s="99"/>
      <c r="O145" s="99"/>
      <c r="P145" s="99"/>
      <c r="Q145" s="99"/>
      <c r="R145" s="99"/>
      <c r="S145" s="99"/>
      <c r="T145" s="100"/>
      <c r="U145" s="99"/>
      <c r="V145" s="95"/>
      <c r="W145" s="95"/>
      <c r="X145" s="95"/>
      <c r="Y145" s="95"/>
      <c r="Z145" s="95"/>
      <c r="AA145" s="95"/>
      <c r="AB145" s="95"/>
      <c r="AC145" s="95"/>
      <c r="AD145" s="95"/>
      <c r="AE145" s="95" t="s">
        <v>120</v>
      </c>
      <c r="AF145" s="95">
        <v>2</v>
      </c>
      <c r="AG145" s="95"/>
      <c r="AH145" s="95"/>
      <c r="AI145" s="95"/>
      <c r="AJ145" s="95"/>
      <c r="AK145" s="95"/>
      <c r="AL145" s="95"/>
      <c r="AM145" s="95"/>
      <c r="AN145" s="95"/>
      <c r="AO145" s="95"/>
      <c r="AP145" s="95"/>
      <c r="AQ145" s="95"/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</row>
    <row r="146" spans="1:60" outlineLevel="1" x14ac:dyDescent="0.25">
      <c r="A146" s="96"/>
      <c r="B146" s="96"/>
      <c r="C146" s="116" t="s">
        <v>239</v>
      </c>
      <c r="D146" s="101"/>
      <c r="E146" s="426">
        <v>30.6</v>
      </c>
      <c r="F146" s="107"/>
      <c r="G146" s="107"/>
      <c r="H146" s="107"/>
      <c r="I146" s="107"/>
      <c r="J146" s="107"/>
      <c r="K146" s="107"/>
      <c r="L146" s="107"/>
      <c r="M146" s="107"/>
      <c r="N146" s="99"/>
      <c r="O146" s="99"/>
      <c r="P146" s="99"/>
      <c r="Q146" s="99"/>
      <c r="R146" s="99"/>
      <c r="S146" s="99"/>
      <c r="T146" s="100"/>
      <c r="U146" s="99"/>
      <c r="V146" s="95"/>
      <c r="W146" s="95"/>
      <c r="X146" s="95"/>
      <c r="Y146" s="95"/>
      <c r="Z146" s="95"/>
      <c r="AA146" s="95"/>
      <c r="AB146" s="95"/>
      <c r="AC146" s="95"/>
      <c r="AD146" s="95"/>
      <c r="AE146" s="95" t="s">
        <v>120</v>
      </c>
      <c r="AF146" s="95">
        <v>2</v>
      </c>
      <c r="AG146" s="95"/>
      <c r="AH146" s="95"/>
      <c r="AI146" s="95"/>
      <c r="AJ146" s="95"/>
      <c r="AK146" s="95"/>
      <c r="AL146" s="95"/>
      <c r="AM146" s="95"/>
      <c r="AN146" s="95"/>
      <c r="AO146" s="95"/>
      <c r="AP146" s="95"/>
      <c r="AQ146" s="95"/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</row>
    <row r="147" spans="1:60" outlineLevel="1" x14ac:dyDescent="0.25">
      <c r="A147" s="96"/>
      <c r="B147" s="96"/>
      <c r="C147" s="116" t="s">
        <v>240</v>
      </c>
      <c r="D147" s="101"/>
      <c r="E147" s="426"/>
      <c r="F147" s="107"/>
      <c r="G147" s="107"/>
      <c r="H147" s="107"/>
      <c r="I147" s="107"/>
      <c r="J147" s="107"/>
      <c r="K147" s="107"/>
      <c r="L147" s="107"/>
      <c r="M147" s="107"/>
      <c r="N147" s="99"/>
      <c r="O147" s="99"/>
      <c r="P147" s="99"/>
      <c r="Q147" s="99"/>
      <c r="R147" s="99"/>
      <c r="S147" s="99"/>
      <c r="T147" s="100"/>
      <c r="U147" s="99"/>
      <c r="V147" s="95"/>
      <c r="W147" s="95"/>
      <c r="X147" s="95"/>
      <c r="Y147" s="95"/>
      <c r="Z147" s="95"/>
      <c r="AA147" s="95"/>
      <c r="AB147" s="95"/>
      <c r="AC147" s="95"/>
      <c r="AD147" s="95"/>
      <c r="AE147" s="95" t="s">
        <v>120</v>
      </c>
      <c r="AF147" s="95">
        <v>2</v>
      </c>
      <c r="AG147" s="95"/>
      <c r="AH147" s="95"/>
      <c r="AI147" s="95"/>
      <c r="AJ147" s="95"/>
      <c r="AK147" s="95"/>
      <c r="AL147" s="95"/>
      <c r="AM147" s="95"/>
      <c r="AN147" s="95"/>
      <c r="AO147" s="95"/>
      <c r="AP147" s="95"/>
      <c r="AQ147" s="95"/>
      <c r="AR147" s="95"/>
      <c r="AS147" s="95"/>
      <c r="AT147" s="95"/>
      <c r="AU147" s="95"/>
      <c r="AV147" s="95"/>
      <c r="AW147" s="95"/>
      <c r="AX147" s="95"/>
      <c r="AY147" s="95"/>
      <c r="AZ147" s="95"/>
      <c r="BA147" s="95"/>
      <c r="BB147" s="95"/>
      <c r="BC147" s="95"/>
      <c r="BD147" s="95"/>
      <c r="BE147" s="95"/>
      <c r="BF147" s="95"/>
      <c r="BG147" s="95"/>
      <c r="BH147" s="95"/>
    </row>
    <row r="148" spans="1:60" outlineLevel="1" x14ac:dyDescent="0.25">
      <c r="A148" s="96"/>
      <c r="B148" s="96"/>
      <c r="C148" s="115" t="s">
        <v>123</v>
      </c>
      <c r="D148" s="101"/>
      <c r="E148" s="426"/>
      <c r="F148" s="107"/>
      <c r="G148" s="107"/>
      <c r="H148" s="107"/>
      <c r="I148" s="107"/>
      <c r="J148" s="107"/>
      <c r="K148" s="107"/>
      <c r="L148" s="107"/>
      <c r="M148" s="107"/>
      <c r="N148" s="99"/>
      <c r="O148" s="99"/>
      <c r="P148" s="99"/>
      <c r="Q148" s="99"/>
      <c r="R148" s="99"/>
      <c r="S148" s="99"/>
      <c r="T148" s="100"/>
      <c r="U148" s="99"/>
      <c r="V148" s="95"/>
      <c r="W148" s="95"/>
      <c r="X148" s="95"/>
      <c r="Y148" s="95"/>
      <c r="Z148" s="95"/>
      <c r="AA148" s="95"/>
      <c r="AB148" s="95"/>
      <c r="AC148" s="95"/>
      <c r="AD148" s="95"/>
      <c r="AE148" s="95" t="s">
        <v>120</v>
      </c>
      <c r="AF148" s="95">
        <v>0</v>
      </c>
      <c r="AG148" s="95"/>
      <c r="AH148" s="95"/>
      <c r="AI148" s="95"/>
      <c r="AJ148" s="95"/>
      <c r="AK148" s="95"/>
      <c r="AL148" s="95"/>
      <c r="AM148" s="95"/>
      <c r="AN148" s="95"/>
      <c r="AO148" s="95"/>
      <c r="AP148" s="95"/>
      <c r="AQ148" s="95"/>
      <c r="AR148" s="95"/>
      <c r="AS148" s="95"/>
      <c r="AT148" s="95"/>
      <c r="AU148" s="95"/>
      <c r="AV148" s="95"/>
      <c r="AW148" s="95"/>
      <c r="AX148" s="95"/>
      <c r="AY148" s="95"/>
      <c r="AZ148" s="95"/>
      <c r="BA148" s="95"/>
      <c r="BB148" s="95"/>
      <c r="BC148" s="95"/>
      <c r="BD148" s="95"/>
      <c r="BE148" s="95"/>
      <c r="BF148" s="95"/>
      <c r="BG148" s="95"/>
      <c r="BH148" s="95"/>
    </row>
    <row r="149" spans="1:60" outlineLevel="1" x14ac:dyDescent="0.25">
      <c r="A149" s="96"/>
      <c r="B149" s="96"/>
      <c r="C149" s="117" t="s">
        <v>241</v>
      </c>
      <c r="D149" s="102"/>
      <c r="E149" s="427">
        <v>134.6</v>
      </c>
      <c r="F149" s="107"/>
      <c r="G149" s="107"/>
      <c r="H149" s="107"/>
      <c r="I149" s="107"/>
      <c r="J149" s="107"/>
      <c r="K149" s="107"/>
      <c r="L149" s="107"/>
      <c r="M149" s="107"/>
      <c r="N149" s="99"/>
      <c r="O149" s="99"/>
      <c r="P149" s="99"/>
      <c r="Q149" s="99"/>
      <c r="R149" s="99"/>
      <c r="S149" s="99"/>
      <c r="T149" s="100"/>
      <c r="U149" s="99"/>
      <c r="V149" s="95"/>
      <c r="W149" s="95"/>
      <c r="X149" s="95"/>
      <c r="Y149" s="95"/>
      <c r="Z149" s="95"/>
      <c r="AA149" s="95"/>
      <c r="AB149" s="95"/>
      <c r="AC149" s="95"/>
      <c r="AD149" s="95"/>
      <c r="AE149" s="95" t="s">
        <v>120</v>
      </c>
      <c r="AF149" s="95">
        <v>0</v>
      </c>
      <c r="AG149" s="95"/>
      <c r="AH149" s="95"/>
      <c r="AI149" s="95"/>
      <c r="AJ149" s="95"/>
      <c r="AK149" s="95"/>
      <c r="AL149" s="95"/>
      <c r="AM149" s="95"/>
      <c r="AN149" s="95"/>
      <c r="AO149" s="95"/>
      <c r="AP149" s="95"/>
      <c r="AQ149" s="95"/>
      <c r="AR149" s="95"/>
      <c r="AS149" s="95"/>
      <c r="AT149" s="95"/>
      <c r="AU149" s="95"/>
      <c r="AV149" s="95"/>
      <c r="AW149" s="95"/>
      <c r="AX149" s="95"/>
      <c r="AY149" s="95"/>
      <c r="AZ149" s="95"/>
      <c r="BA149" s="95"/>
      <c r="BB149" s="95"/>
      <c r="BC149" s="95"/>
      <c r="BD149" s="95"/>
      <c r="BE149" s="95"/>
      <c r="BF149" s="95"/>
      <c r="BG149" s="95"/>
      <c r="BH149" s="95"/>
    </row>
    <row r="150" spans="1:60" outlineLevel="1" x14ac:dyDescent="0.25">
      <c r="A150" s="96">
        <v>31</v>
      </c>
      <c r="B150" s="96" t="s">
        <v>242</v>
      </c>
      <c r="C150" s="114" t="s">
        <v>243</v>
      </c>
      <c r="D150" s="99" t="s">
        <v>191</v>
      </c>
      <c r="E150" s="425">
        <v>71.7</v>
      </c>
      <c r="F150" s="106"/>
      <c r="G150" s="107">
        <f>ROUND(E150*F150,2)</f>
        <v>0</v>
      </c>
      <c r="H150" s="107"/>
      <c r="I150" s="107">
        <f>ROUND(E150*H150,2)</f>
        <v>0</v>
      </c>
      <c r="J150" s="107"/>
      <c r="K150" s="107">
        <f>ROUND(E150*J150,2)</f>
        <v>0</v>
      </c>
      <c r="L150" s="107">
        <v>21</v>
      </c>
      <c r="M150" s="107">
        <f>G150*(1+L150/100)</f>
        <v>0</v>
      </c>
      <c r="N150" s="99">
        <v>1E-4</v>
      </c>
      <c r="O150" s="99">
        <f>ROUND(E150*N150,5)</f>
        <v>7.1700000000000002E-3</v>
      </c>
      <c r="P150" s="99">
        <v>0</v>
      </c>
      <c r="Q150" s="99">
        <f>ROUND(E150*P150,5)</f>
        <v>0</v>
      </c>
      <c r="R150" s="99"/>
      <c r="S150" s="99"/>
      <c r="T150" s="100">
        <v>0.12</v>
      </c>
      <c r="U150" s="99">
        <f>ROUND(E150*T150,2)</f>
        <v>8.6</v>
      </c>
      <c r="V150" s="95"/>
      <c r="W150" s="95"/>
      <c r="X150" s="95"/>
      <c r="Y150" s="95"/>
      <c r="Z150" s="95"/>
      <c r="AA150" s="95"/>
      <c r="AB150" s="95"/>
      <c r="AC150" s="95"/>
      <c r="AD150" s="95"/>
      <c r="AE150" s="95" t="s">
        <v>118</v>
      </c>
      <c r="AF150" s="95"/>
      <c r="AG150" s="95"/>
      <c r="AH150" s="95"/>
      <c r="AI150" s="95"/>
      <c r="AJ150" s="95"/>
      <c r="AK150" s="95"/>
      <c r="AL150" s="95"/>
      <c r="AM150" s="95"/>
      <c r="AN150" s="95"/>
      <c r="AO150" s="95"/>
      <c r="AP150" s="95"/>
      <c r="AQ150" s="95"/>
      <c r="AR150" s="95"/>
      <c r="AS150" s="95"/>
      <c r="AT150" s="95"/>
      <c r="AU150" s="95"/>
      <c r="AV150" s="95"/>
      <c r="AW150" s="95"/>
      <c r="AX150" s="95"/>
      <c r="AY150" s="95"/>
      <c r="AZ150" s="95"/>
      <c r="BA150" s="95"/>
      <c r="BB150" s="95"/>
      <c r="BC150" s="95"/>
      <c r="BD150" s="95"/>
      <c r="BE150" s="95"/>
      <c r="BF150" s="95"/>
      <c r="BG150" s="95"/>
      <c r="BH150" s="95"/>
    </row>
    <row r="151" spans="1:60" outlineLevel="1" x14ac:dyDescent="0.25">
      <c r="A151" s="96"/>
      <c r="B151" s="96"/>
      <c r="C151" s="115" t="s">
        <v>119</v>
      </c>
      <c r="D151" s="101"/>
      <c r="E151" s="426"/>
      <c r="F151" s="107"/>
      <c r="G151" s="107"/>
      <c r="H151" s="107"/>
      <c r="I151" s="107"/>
      <c r="J151" s="107"/>
      <c r="K151" s="107"/>
      <c r="L151" s="107"/>
      <c r="M151" s="107"/>
      <c r="N151" s="99"/>
      <c r="O151" s="99"/>
      <c r="P151" s="99"/>
      <c r="Q151" s="99"/>
      <c r="R151" s="99"/>
      <c r="S151" s="99"/>
      <c r="T151" s="100"/>
      <c r="U151" s="99"/>
      <c r="V151" s="95"/>
      <c r="W151" s="95"/>
      <c r="X151" s="95"/>
      <c r="Y151" s="95"/>
      <c r="Z151" s="95"/>
      <c r="AA151" s="95"/>
      <c r="AB151" s="95"/>
      <c r="AC151" s="95"/>
      <c r="AD151" s="95"/>
      <c r="AE151" s="95" t="s">
        <v>120</v>
      </c>
      <c r="AF151" s="95">
        <v>2</v>
      </c>
      <c r="AG151" s="95"/>
      <c r="AH151" s="95"/>
      <c r="AI151" s="95"/>
      <c r="AJ151" s="95"/>
      <c r="AK151" s="95"/>
      <c r="AL151" s="95"/>
      <c r="AM151" s="95"/>
      <c r="AN151" s="95"/>
      <c r="AO151" s="95"/>
      <c r="AP151" s="95"/>
      <c r="AQ151" s="95"/>
      <c r="AR151" s="95"/>
      <c r="AS151" s="95"/>
      <c r="AT151" s="95"/>
      <c r="AU151" s="95"/>
      <c r="AV151" s="95"/>
      <c r="AW151" s="95"/>
      <c r="AX151" s="95"/>
      <c r="AY151" s="95"/>
      <c r="AZ151" s="95"/>
      <c r="BA151" s="95"/>
      <c r="BB151" s="95"/>
      <c r="BC151" s="95"/>
      <c r="BD151" s="95"/>
      <c r="BE151" s="95"/>
      <c r="BF151" s="95"/>
      <c r="BG151" s="95"/>
      <c r="BH151" s="95"/>
    </row>
    <row r="152" spans="1:60" outlineLevel="1" x14ac:dyDescent="0.25">
      <c r="A152" s="96"/>
      <c r="B152" s="96"/>
      <c r="C152" s="116" t="s">
        <v>244</v>
      </c>
      <c r="D152" s="101"/>
      <c r="E152" s="426">
        <v>8.6</v>
      </c>
      <c r="F152" s="107"/>
      <c r="G152" s="107"/>
      <c r="H152" s="107"/>
      <c r="I152" s="107"/>
      <c r="J152" s="107"/>
      <c r="K152" s="107"/>
      <c r="L152" s="107"/>
      <c r="M152" s="107"/>
      <c r="N152" s="99"/>
      <c r="O152" s="99"/>
      <c r="P152" s="99"/>
      <c r="Q152" s="99"/>
      <c r="R152" s="99"/>
      <c r="S152" s="99"/>
      <c r="T152" s="100"/>
      <c r="U152" s="99"/>
      <c r="V152" s="95"/>
      <c r="W152" s="95"/>
      <c r="X152" s="95"/>
      <c r="Y152" s="95"/>
      <c r="Z152" s="95"/>
      <c r="AA152" s="95"/>
      <c r="AB152" s="95"/>
      <c r="AC152" s="95"/>
      <c r="AD152" s="95"/>
      <c r="AE152" s="95" t="s">
        <v>120</v>
      </c>
      <c r="AF152" s="95">
        <v>2</v>
      </c>
      <c r="AG152" s="95"/>
      <c r="AH152" s="95"/>
      <c r="AI152" s="95"/>
      <c r="AJ152" s="95"/>
      <c r="AK152" s="95"/>
      <c r="AL152" s="95"/>
      <c r="AM152" s="95"/>
      <c r="AN152" s="95"/>
      <c r="AO152" s="95"/>
      <c r="AP152" s="95"/>
      <c r="AQ152" s="95"/>
      <c r="AR152" s="95"/>
      <c r="AS152" s="95"/>
      <c r="AT152" s="95"/>
      <c r="AU152" s="95"/>
      <c r="AV152" s="95"/>
      <c r="AW152" s="95"/>
      <c r="AX152" s="95"/>
      <c r="AY152" s="95"/>
      <c r="AZ152" s="95"/>
      <c r="BA152" s="95"/>
      <c r="BB152" s="95"/>
      <c r="BC152" s="95"/>
      <c r="BD152" s="95"/>
      <c r="BE152" s="95"/>
      <c r="BF152" s="95"/>
      <c r="BG152" s="95"/>
      <c r="BH152" s="95"/>
    </row>
    <row r="153" spans="1:60" outlineLevel="1" x14ac:dyDescent="0.25">
      <c r="A153" s="96"/>
      <c r="B153" s="96"/>
      <c r="C153" s="116" t="s">
        <v>142</v>
      </c>
      <c r="D153" s="101"/>
      <c r="E153" s="426"/>
      <c r="F153" s="107"/>
      <c r="G153" s="107"/>
      <c r="H153" s="107"/>
      <c r="I153" s="107"/>
      <c r="J153" s="107"/>
      <c r="K153" s="107"/>
      <c r="L153" s="107"/>
      <c r="M153" s="107"/>
      <c r="N153" s="99"/>
      <c r="O153" s="99"/>
      <c r="P153" s="99"/>
      <c r="Q153" s="99"/>
      <c r="R153" s="99"/>
      <c r="S153" s="99"/>
      <c r="T153" s="100"/>
      <c r="U153" s="99"/>
      <c r="V153" s="95"/>
      <c r="W153" s="95"/>
      <c r="X153" s="95"/>
      <c r="Y153" s="95"/>
      <c r="Z153" s="95"/>
      <c r="AA153" s="95"/>
      <c r="AB153" s="95"/>
      <c r="AC153" s="95"/>
      <c r="AD153" s="95"/>
      <c r="AE153" s="95" t="s">
        <v>120</v>
      </c>
      <c r="AF153" s="95">
        <v>2</v>
      </c>
      <c r="AG153" s="95"/>
      <c r="AH153" s="95"/>
      <c r="AI153" s="95"/>
      <c r="AJ153" s="95"/>
      <c r="AK153" s="95"/>
      <c r="AL153" s="95"/>
      <c r="AM153" s="95"/>
      <c r="AN153" s="95"/>
      <c r="AO153" s="95"/>
      <c r="AP153" s="95"/>
      <c r="AQ153" s="95"/>
      <c r="AR153" s="95"/>
      <c r="AS153" s="95"/>
      <c r="AT153" s="95"/>
      <c r="AU153" s="95"/>
      <c r="AV153" s="95"/>
      <c r="AW153" s="95"/>
      <c r="AX153" s="95"/>
      <c r="AY153" s="95"/>
      <c r="AZ153" s="95"/>
      <c r="BA153" s="95"/>
      <c r="BB153" s="95"/>
      <c r="BC153" s="95"/>
      <c r="BD153" s="95"/>
      <c r="BE153" s="95"/>
      <c r="BF153" s="95"/>
      <c r="BG153" s="95"/>
      <c r="BH153" s="95"/>
    </row>
    <row r="154" spans="1:60" outlineLevel="1" x14ac:dyDescent="0.25">
      <c r="A154" s="96"/>
      <c r="B154" s="96"/>
      <c r="C154" s="116" t="s">
        <v>245</v>
      </c>
      <c r="D154" s="101"/>
      <c r="E154" s="426">
        <v>7.5</v>
      </c>
      <c r="F154" s="107"/>
      <c r="G154" s="107"/>
      <c r="H154" s="107"/>
      <c r="I154" s="107"/>
      <c r="J154" s="107"/>
      <c r="K154" s="107"/>
      <c r="L154" s="107"/>
      <c r="M154" s="107"/>
      <c r="N154" s="99"/>
      <c r="O154" s="99"/>
      <c r="P154" s="99"/>
      <c r="Q154" s="99"/>
      <c r="R154" s="99"/>
      <c r="S154" s="99"/>
      <c r="T154" s="100"/>
      <c r="U154" s="99"/>
      <c r="V154" s="95"/>
      <c r="W154" s="95"/>
      <c r="X154" s="95"/>
      <c r="Y154" s="95"/>
      <c r="Z154" s="95"/>
      <c r="AA154" s="95"/>
      <c r="AB154" s="95"/>
      <c r="AC154" s="95"/>
      <c r="AD154" s="95"/>
      <c r="AE154" s="95" t="s">
        <v>120</v>
      </c>
      <c r="AF154" s="95">
        <v>2</v>
      </c>
      <c r="AG154" s="95"/>
      <c r="AH154" s="95"/>
      <c r="AI154" s="95"/>
      <c r="AJ154" s="95"/>
      <c r="AK154" s="95"/>
      <c r="AL154" s="95"/>
      <c r="AM154" s="95"/>
      <c r="AN154" s="95"/>
      <c r="AO154" s="95"/>
      <c r="AP154" s="95"/>
      <c r="AQ154" s="95"/>
      <c r="AR154" s="95"/>
      <c r="AS154" s="95"/>
      <c r="AT154" s="95"/>
      <c r="AU154" s="95"/>
      <c r="AV154" s="95"/>
      <c r="AW154" s="95"/>
      <c r="AX154" s="95"/>
      <c r="AY154" s="95"/>
      <c r="AZ154" s="95"/>
      <c r="BA154" s="95"/>
      <c r="BB154" s="95"/>
      <c r="BC154" s="95"/>
      <c r="BD154" s="95"/>
      <c r="BE154" s="95"/>
      <c r="BF154" s="95"/>
      <c r="BG154" s="95"/>
      <c r="BH154" s="95"/>
    </row>
    <row r="155" spans="1:60" outlineLevel="1" x14ac:dyDescent="0.25">
      <c r="A155" s="96"/>
      <c r="B155" s="96"/>
      <c r="C155" s="116" t="s">
        <v>246</v>
      </c>
      <c r="D155" s="101"/>
      <c r="E155" s="426">
        <v>28.8</v>
      </c>
      <c r="F155" s="107"/>
      <c r="G155" s="107"/>
      <c r="H155" s="107"/>
      <c r="I155" s="107"/>
      <c r="J155" s="107"/>
      <c r="K155" s="107"/>
      <c r="L155" s="107"/>
      <c r="M155" s="107"/>
      <c r="N155" s="99"/>
      <c r="O155" s="99"/>
      <c r="P155" s="99"/>
      <c r="Q155" s="99"/>
      <c r="R155" s="99"/>
      <c r="S155" s="99"/>
      <c r="T155" s="100"/>
      <c r="U155" s="99"/>
      <c r="V155" s="95"/>
      <c r="W155" s="95"/>
      <c r="X155" s="95"/>
      <c r="Y155" s="95"/>
      <c r="Z155" s="95"/>
      <c r="AA155" s="95"/>
      <c r="AB155" s="95"/>
      <c r="AC155" s="95"/>
      <c r="AD155" s="95"/>
      <c r="AE155" s="95" t="s">
        <v>120</v>
      </c>
      <c r="AF155" s="95">
        <v>2</v>
      </c>
      <c r="AG155" s="95"/>
      <c r="AH155" s="95"/>
      <c r="AI155" s="95"/>
      <c r="AJ155" s="95"/>
      <c r="AK155" s="95"/>
      <c r="AL155" s="95"/>
      <c r="AM155" s="95"/>
      <c r="AN155" s="95"/>
      <c r="AO155" s="95"/>
      <c r="AP155" s="95"/>
      <c r="AQ155" s="95"/>
      <c r="AR155" s="95"/>
      <c r="AS155" s="95"/>
      <c r="AT155" s="95"/>
      <c r="AU155" s="95"/>
      <c r="AV155" s="95"/>
      <c r="AW155" s="95"/>
      <c r="AX155" s="95"/>
      <c r="AY155" s="95"/>
      <c r="AZ155" s="95"/>
      <c r="BA155" s="95"/>
      <c r="BB155" s="95"/>
      <c r="BC155" s="95"/>
      <c r="BD155" s="95"/>
      <c r="BE155" s="95"/>
      <c r="BF155" s="95"/>
      <c r="BG155" s="95"/>
      <c r="BH155" s="95"/>
    </row>
    <row r="156" spans="1:60" outlineLevel="1" x14ac:dyDescent="0.25">
      <c r="A156" s="96"/>
      <c r="B156" s="96"/>
      <c r="C156" s="116" t="s">
        <v>145</v>
      </c>
      <c r="D156" s="101"/>
      <c r="E156" s="426"/>
      <c r="F156" s="107"/>
      <c r="G156" s="107"/>
      <c r="H156" s="107"/>
      <c r="I156" s="107"/>
      <c r="J156" s="107"/>
      <c r="K156" s="107"/>
      <c r="L156" s="107"/>
      <c r="M156" s="107"/>
      <c r="N156" s="99"/>
      <c r="O156" s="99"/>
      <c r="P156" s="99"/>
      <c r="Q156" s="99"/>
      <c r="R156" s="99"/>
      <c r="S156" s="99"/>
      <c r="T156" s="100"/>
      <c r="U156" s="99"/>
      <c r="V156" s="95"/>
      <c r="W156" s="95"/>
      <c r="X156" s="95"/>
      <c r="Y156" s="95"/>
      <c r="Z156" s="95"/>
      <c r="AA156" s="95"/>
      <c r="AB156" s="95"/>
      <c r="AC156" s="95"/>
      <c r="AD156" s="95"/>
      <c r="AE156" s="95" t="s">
        <v>120</v>
      </c>
      <c r="AF156" s="95">
        <v>2</v>
      </c>
      <c r="AG156" s="95"/>
      <c r="AH156" s="95"/>
      <c r="AI156" s="95"/>
      <c r="AJ156" s="95"/>
      <c r="AK156" s="95"/>
      <c r="AL156" s="95"/>
      <c r="AM156" s="95"/>
      <c r="AN156" s="95"/>
      <c r="AO156" s="95"/>
      <c r="AP156" s="95"/>
      <c r="AQ156" s="95"/>
      <c r="AR156" s="95"/>
      <c r="AS156" s="95"/>
      <c r="AT156" s="95"/>
      <c r="AU156" s="95"/>
      <c r="AV156" s="95"/>
      <c r="AW156" s="95"/>
      <c r="AX156" s="95"/>
      <c r="AY156" s="95"/>
      <c r="AZ156" s="95"/>
      <c r="BA156" s="95"/>
      <c r="BB156" s="95"/>
      <c r="BC156" s="95"/>
      <c r="BD156" s="95"/>
      <c r="BE156" s="95"/>
      <c r="BF156" s="95"/>
      <c r="BG156" s="95"/>
      <c r="BH156" s="95"/>
    </row>
    <row r="157" spans="1:60" outlineLevel="1" x14ac:dyDescent="0.25">
      <c r="A157" s="96"/>
      <c r="B157" s="96"/>
      <c r="C157" s="116" t="s">
        <v>247</v>
      </c>
      <c r="D157" s="101"/>
      <c r="E157" s="426">
        <v>11.5</v>
      </c>
      <c r="F157" s="107"/>
      <c r="G157" s="107"/>
      <c r="H157" s="107"/>
      <c r="I157" s="107"/>
      <c r="J157" s="107"/>
      <c r="K157" s="107"/>
      <c r="L157" s="107"/>
      <c r="M157" s="107"/>
      <c r="N157" s="99"/>
      <c r="O157" s="99"/>
      <c r="P157" s="99"/>
      <c r="Q157" s="99"/>
      <c r="R157" s="99"/>
      <c r="S157" s="99"/>
      <c r="T157" s="100"/>
      <c r="U157" s="99"/>
      <c r="V157" s="95"/>
      <c r="W157" s="95"/>
      <c r="X157" s="95"/>
      <c r="Y157" s="95"/>
      <c r="Z157" s="95"/>
      <c r="AA157" s="95"/>
      <c r="AB157" s="95"/>
      <c r="AC157" s="95"/>
      <c r="AD157" s="95"/>
      <c r="AE157" s="95" t="s">
        <v>120</v>
      </c>
      <c r="AF157" s="95">
        <v>2</v>
      </c>
      <c r="AG157" s="95"/>
      <c r="AH157" s="95"/>
      <c r="AI157" s="95"/>
      <c r="AJ157" s="95"/>
      <c r="AK157" s="95"/>
      <c r="AL157" s="95"/>
      <c r="AM157" s="95"/>
      <c r="AN157" s="95"/>
      <c r="AO157" s="95"/>
      <c r="AP157" s="95"/>
      <c r="AQ157" s="95"/>
      <c r="AR157" s="95"/>
      <c r="AS157" s="95"/>
      <c r="AT157" s="95"/>
      <c r="AU157" s="95"/>
      <c r="AV157" s="95"/>
      <c r="AW157" s="95"/>
      <c r="AX157" s="95"/>
      <c r="AY157" s="95"/>
      <c r="AZ157" s="95"/>
      <c r="BA157" s="95"/>
      <c r="BB157" s="95"/>
      <c r="BC157" s="95"/>
      <c r="BD157" s="95"/>
      <c r="BE157" s="95"/>
      <c r="BF157" s="95"/>
      <c r="BG157" s="95"/>
      <c r="BH157" s="95"/>
    </row>
    <row r="158" spans="1:60" outlineLevel="1" x14ac:dyDescent="0.25">
      <c r="A158" s="96"/>
      <c r="B158" s="96"/>
      <c r="C158" s="116" t="s">
        <v>248</v>
      </c>
      <c r="D158" s="101"/>
      <c r="E158" s="426">
        <v>15.3</v>
      </c>
      <c r="F158" s="107"/>
      <c r="G158" s="107"/>
      <c r="H158" s="107"/>
      <c r="I158" s="107"/>
      <c r="J158" s="107"/>
      <c r="K158" s="107"/>
      <c r="L158" s="107"/>
      <c r="M158" s="107"/>
      <c r="N158" s="99"/>
      <c r="O158" s="99"/>
      <c r="P158" s="99"/>
      <c r="Q158" s="99"/>
      <c r="R158" s="99"/>
      <c r="S158" s="99"/>
      <c r="T158" s="100"/>
      <c r="U158" s="99"/>
      <c r="V158" s="95"/>
      <c r="W158" s="95"/>
      <c r="X158" s="95"/>
      <c r="Y158" s="95"/>
      <c r="Z158" s="95"/>
      <c r="AA158" s="95"/>
      <c r="AB158" s="95"/>
      <c r="AC158" s="95"/>
      <c r="AD158" s="95"/>
      <c r="AE158" s="95" t="s">
        <v>120</v>
      </c>
      <c r="AF158" s="95">
        <v>2</v>
      </c>
      <c r="AG158" s="95"/>
      <c r="AH158" s="95"/>
      <c r="AI158" s="95"/>
      <c r="AJ158" s="95"/>
      <c r="AK158" s="95"/>
      <c r="AL158" s="95"/>
      <c r="AM158" s="95"/>
      <c r="AN158" s="95"/>
      <c r="AO158" s="95"/>
      <c r="AP158" s="95"/>
      <c r="AQ158" s="95"/>
      <c r="AR158" s="95"/>
      <c r="AS158" s="95"/>
      <c r="AT158" s="95"/>
      <c r="AU158" s="95"/>
      <c r="AV158" s="95"/>
      <c r="AW158" s="95"/>
      <c r="AX158" s="95"/>
      <c r="AY158" s="95"/>
      <c r="AZ158" s="95"/>
      <c r="BA158" s="95"/>
      <c r="BB158" s="95"/>
      <c r="BC158" s="95"/>
      <c r="BD158" s="95"/>
      <c r="BE158" s="95"/>
      <c r="BF158" s="95"/>
      <c r="BG158" s="95"/>
      <c r="BH158" s="95"/>
    </row>
    <row r="159" spans="1:60" outlineLevel="1" x14ac:dyDescent="0.25">
      <c r="A159" s="96"/>
      <c r="B159" s="96"/>
      <c r="C159" s="116" t="s">
        <v>240</v>
      </c>
      <c r="D159" s="101"/>
      <c r="E159" s="426"/>
      <c r="F159" s="107"/>
      <c r="G159" s="107"/>
      <c r="H159" s="107"/>
      <c r="I159" s="107"/>
      <c r="J159" s="107"/>
      <c r="K159" s="107"/>
      <c r="L159" s="107"/>
      <c r="M159" s="107"/>
      <c r="N159" s="99"/>
      <c r="O159" s="99"/>
      <c r="P159" s="99"/>
      <c r="Q159" s="99"/>
      <c r="R159" s="99"/>
      <c r="S159" s="99"/>
      <c r="T159" s="100"/>
      <c r="U159" s="99"/>
      <c r="V159" s="95"/>
      <c r="W159" s="95"/>
      <c r="X159" s="95"/>
      <c r="Y159" s="95"/>
      <c r="Z159" s="95"/>
      <c r="AA159" s="95"/>
      <c r="AB159" s="95"/>
      <c r="AC159" s="95"/>
      <c r="AD159" s="95"/>
      <c r="AE159" s="95" t="s">
        <v>120</v>
      </c>
      <c r="AF159" s="95">
        <v>2</v>
      </c>
      <c r="AG159" s="95"/>
      <c r="AH159" s="95"/>
      <c r="AI159" s="95"/>
      <c r="AJ159" s="95"/>
      <c r="AK159" s="95"/>
      <c r="AL159" s="95"/>
      <c r="AM159" s="95"/>
      <c r="AN159" s="95"/>
      <c r="AO159" s="95"/>
      <c r="AP159" s="95"/>
      <c r="AQ159" s="95"/>
      <c r="AR159" s="95"/>
      <c r="AS159" s="95"/>
      <c r="AT159" s="95"/>
      <c r="AU159" s="95"/>
      <c r="AV159" s="95"/>
      <c r="AW159" s="95"/>
      <c r="AX159" s="95"/>
      <c r="AY159" s="95"/>
      <c r="AZ159" s="95"/>
      <c r="BA159" s="95"/>
      <c r="BB159" s="95"/>
      <c r="BC159" s="95"/>
      <c r="BD159" s="95"/>
      <c r="BE159" s="95"/>
      <c r="BF159" s="95"/>
      <c r="BG159" s="95"/>
      <c r="BH159" s="95"/>
    </row>
    <row r="160" spans="1:60" outlineLevel="1" x14ac:dyDescent="0.25">
      <c r="A160" s="96"/>
      <c r="B160" s="96"/>
      <c r="C160" s="115" t="s">
        <v>123</v>
      </c>
      <c r="D160" s="101"/>
      <c r="E160" s="426"/>
      <c r="F160" s="107"/>
      <c r="G160" s="107"/>
      <c r="H160" s="107"/>
      <c r="I160" s="107"/>
      <c r="J160" s="107"/>
      <c r="K160" s="107"/>
      <c r="L160" s="107"/>
      <c r="M160" s="107"/>
      <c r="N160" s="99"/>
      <c r="O160" s="99"/>
      <c r="P160" s="99"/>
      <c r="Q160" s="99"/>
      <c r="R160" s="99"/>
      <c r="S160" s="99"/>
      <c r="T160" s="100"/>
      <c r="U160" s="99"/>
      <c r="V160" s="95"/>
      <c r="W160" s="95"/>
      <c r="X160" s="95"/>
      <c r="Y160" s="95"/>
      <c r="Z160" s="95"/>
      <c r="AA160" s="95"/>
      <c r="AB160" s="95"/>
      <c r="AC160" s="95"/>
      <c r="AD160" s="95"/>
      <c r="AE160" s="95" t="s">
        <v>120</v>
      </c>
      <c r="AF160" s="95">
        <v>0</v>
      </c>
      <c r="AG160" s="95"/>
      <c r="AH160" s="95"/>
      <c r="AI160" s="95"/>
      <c r="AJ160" s="95"/>
      <c r="AK160" s="95"/>
      <c r="AL160" s="95"/>
      <c r="AM160" s="95"/>
      <c r="AN160" s="95"/>
      <c r="AO160" s="95"/>
      <c r="AP160" s="95"/>
      <c r="AQ160" s="95"/>
      <c r="AR160" s="95"/>
      <c r="AS160" s="95"/>
      <c r="AT160" s="95"/>
      <c r="AU160" s="95"/>
      <c r="AV160" s="95"/>
      <c r="AW160" s="95"/>
      <c r="AX160" s="95"/>
      <c r="AY160" s="95"/>
      <c r="AZ160" s="95"/>
      <c r="BA160" s="95"/>
      <c r="BB160" s="95"/>
      <c r="BC160" s="95"/>
      <c r="BD160" s="95"/>
      <c r="BE160" s="95"/>
      <c r="BF160" s="95"/>
      <c r="BG160" s="95"/>
      <c r="BH160" s="95"/>
    </row>
    <row r="161" spans="1:60" outlineLevel="1" x14ac:dyDescent="0.25">
      <c r="A161" s="96"/>
      <c r="B161" s="96"/>
      <c r="C161" s="117" t="s">
        <v>249</v>
      </c>
      <c r="D161" s="102"/>
      <c r="E161" s="427">
        <v>71.7</v>
      </c>
      <c r="F161" s="107"/>
      <c r="G161" s="107"/>
      <c r="H161" s="107"/>
      <c r="I161" s="107"/>
      <c r="J161" s="107"/>
      <c r="K161" s="107"/>
      <c r="L161" s="107"/>
      <c r="M161" s="107"/>
      <c r="N161" s="99"/>
      <c r="O161" s="99"/>
      <c r="P161" s="99"/>
      <c r="Q161" s="99"/>
      <c r="R161" s="99"/>
      <c r="S161" s="99"/>
      <c r="T161" s="100"/>
      <c r="U161" s="99"/>
      <c r="V161" s="95"/>
      <c r="W161" s="95"/>
      <c r="X161" s="95"/>
      <c r="Y161" s="95"/>
      <c r="Z161" s="95"/>
      <c r="AA161" s="95"/>
      <c r="AB161" s="95"/>
      <c r="AC161" s="95"/>
      <c r="AD161" s="95"/>
      <c r="AE161" s="95" t="s">
        <v>120</v>
      </c>
      <c r="AF161" s="95">
        <v>0</v>
      </c>
      <c r="AG161" s="95"/>
      <c r="AH161" s="95"/>
      <c r="AI161" s="95"/>
      <c r="AJ161" s="95"/>
      <c r="AK161" s="95"/>
      <c r="AL161" s="95"/>
      <c r="AM161" s="95"/>
      <c r="AN161" s="95"/>
      <c r="AO161" s="95"/>
      <c r="AP161" s="95"/>
      <c r="AQ161" s="95"/>
      <c r="AR161" s="95"/>
      <c r="AS161" s="95"/>
      <c r="AT161" s="95"/>
      <c r="AU161" s="95"/>
      <c r="AV161" s="95"/>
      <c r="AW161" s="95"/>
      <c r="AX161" s="95"/>
      <c r="AY161" s="95"/>
      <c r="AZ161" s="95"/>
      <c r="BA161" s="95"/>
      <c r="BB161" s="95"/>
      <c r="BC161" s="95"/>
      <c r="BD161" s="95"/>
      <c r="BE161" s="95"/>
      <c r="BF161" s="95"/>
      <c r="BG161" s="95"/>
      <c r="BH161" s="95"/>
    </row>
    <row r="162" spans="1:60" ht="20.399999999999999" outlineLevel="1" x14ac:dyDescent="0.25">
      <c r="A162" s="96">
        <v>32</v>
      </c>
      <c r="B162" s="96" t="s">
        <v>250</v>
      </c>
      <c r="C162" s="114" t="s">
        <v>251</v>
      </c>
      <c r="D162" s="99" t="s">
        <v>117</v>
      </c>
      <c r="E162" s="425">
        <v>38.479999999999997</v>
      </c>
      <c r="F162" s="106"/>
      <c r="G162" s="107">
        <f>ROUND(E162*F162,2)</f>
        <v>0</v>
      </c>
      <c r="H162" s="107"/>
      <c r="I162" s="107">
        <f>ROUND(E162*H162,2)</f>
        <v>0</v>
      </c>
      <c r="J162" s="107"/>
      <c r="K162" s="107">
        <f>ROUND(E162*J162,2)</f>
        <v>0</v>
      </c>
      <c r="L162" s="107">
        <v>21</v>
      </c>
      <c r="M162" s="107">
        <f>G162*(1+L162/100)</f>
        <v>0</v>
      </c>
      <c r="N162" s="99">
        <v>1.4E-2</v>
      </c>
      <c r="O162" s="99">
        <f>ROUND(E162*N162,5)</f>
        <v>0.53871999999999998</v>
      </c>
      <c r="P162" s="99">
        <v>0</v>
      </c>
      <c r="Q162" s="99">
        <f>ROUND(E162*P162,5)</f>
        <v>0</v>
      </c>
      <c r="R162" s="99"/>
      <c r="S162" s="99"/>
      <c r="T162" s="100">
        <v>0</v>
      </c>
      <c r="U162" s="99">
        <f>ROUND(E162*T162,2)</f>
        <v>0</v>
      </c>
      <c r="V162" s="95"/>
      <c r="W162" s="95"/>
      <c r="X162" s="95"/>
      <c r="Y162" s="95"/>
      <c r="Z162" s="95"/>
      <c r="AA162" s="95"/>
      <c r="AB162" s="95"/>
      <c r="AC162" s="95"/>
      <c r="AD162" s="95"/>
      <c r="AE162" s="95" t="s">
        <v>158</v>
      </c>
      <c r="AF162" s="95"/>
      <c r="AG162" s="95"/>
      <c r="AH162" s="95"/>
      <c r="AI162" s="95"/>
      <c r="AJ162" s="95"/>
      <c r="AK162" s="95"/>
      <c r="AL162" s="95"/>
      <c r="AM162" s="95"/>
      <c r="AN162" s="95"/>
      <c r="AO162" s="95"/>
      <c r="AP162" s="95"/>
      <c r="AQ162" s="95"/>
      <c r="AR162" s="95"/>
      <c r="AS162" s="95"/>
      <c r="AT162" s="95"/>
      <c r="AU162" s="95"/>
      <c r="AV162" s="95"/>
      <c r="AW162" s="95"/>
      <c r="AX162" s="95"/>
      <c r="AY162" s="95"/>
      <c r="AZ162" s="95"/>
      <c r="BA162" s="95"/>
      <c r="BB162" s="95"/>
      <c r="BC162" s="95"/>
      <c r="BD162" s="95"/>
      <c r="BE162" s="95"/>
      <c r="BF162" s="95"/>
      <c r="BG162" s="95"/>
      <c r="BH162" s="95"/>
    </row>
    <row r="163" spans="1:60" outlineLevel="1" x14ac:dyDescent="0.25">
      <c r="A163" s="96"/>
      <c r="B163" s="96"/>
      <c r="C163" s="128" t="s">
        <v>252</v>
      </c>
      <c r="D163" s="129"/>
      <c r="E163" s="429"/>
      <c r="F163" s="130"/>
      <c r="G163" s="131"/>
      <c r="H163" s="107"/>
      <c r="I163" s="107"/>
      <c r="J163" s="107"/>
      <c r="K163" s="107"/>
      <c r="L163" s="107"/>
      <c r="M163" s="107"/>
      <c r="N163" s="99"/>
      <c r="O163" s="99"/>
      <c r="P163" s="99"/>
      <c r="Q163" s="99"/>
      <c r="R163" s="99"/>
      <c r="S163" s="99"/>
      <c r="T163" s="100"/>
      <c r="U163" s="99"/>
      <c r="V163" s="95"/>
      <c r="W163" s="95"/>
      <c r="X163" s="95"/>
      <c r="Y163" s="95"/>
      <c r="Z163" s="95"/>
      <c r="AA163" s="95"/>
      <c r="AB163" s="95"/>
      <c r="AC163" s="95"/>
      <c r="AD163" s="95"/>
      <c r="AE163" s="95" t="s">
        <v>178</v>
      </c>
      <c r="AF163" s="95"/>
      <c r="AG163" s="95"/>
      <c r="AH163" s="95"/>
      <c r="AI163" s="95"/>
      <c r="AJ163" s="95"/>
      <c r="AK163" s="95"/>
      <c r="AL163" s="95"/>
      <c r="AM163" s="95"/>
      <c r="AN163" s="95"/>
      <c r="AO163" s="95"/>
      <c r="AP163" s="95"/>
      <c r="AQ163" s="95"/>
      <c r="AR163" s="95"/>
      <c r="AS163" s="95"/>
      <c r="AT163" s="95"/>
      <c r="AU163" s="95"/>
      <c r="AV163" s="95"/>
      <c r="AW163" s="95"/>
      <c r="AX163" s="95"/>
      <c r="AY163" s="95"/>
      <c r="AZ163" s="95"/>
      <c r="BA163" s="98" t="str">
        <f>C163</f>
        <v>referenční výrobek  HIDRA PRISMA WHITE</v>
      </c>
      <c r="BB163" s="95"/>
      <c r="BC163" s="95"/>
      <c r="BD163" s="95"/>
      <c r="BE163" s="95"/>
      <c r="BF163" s="95"/>
      <c r="BG163" s="95"/>
      <c r="BH163" s="95"/>
    </row>
    <row r="164" spans="1:60" outlineLevel="1" x14ac:dyDescent="0.25">
      <c r="A164" s="96"/>
      <c r="B164" s="96"/>
      <c r="C164" s="115" t="s">
        <v>119</v>
      </c>
      <c r="D164" s="101"/>
      <c r="E164" s="426"/>
      <c r="F164" s="107"/>
      <c r="G164" s="107"/>
      <c r="H164" s="107"/>
      <c r="I164" s="107"/>
      <c r="J164" s="107"/>
      <c r="K164" s="107"/>
      <c r="L164" s="107"/>
      <c r="M164" s="107"/>
      <c r="N164" s="99"/>
      <c r="O164" s="99"/>
      <c r="P164" s="99"/>
      <c r="Q164" s="99"/>
      <c r="R164" s="99"/>
      <c r="S164" s="99"/>
      <c r="T164" s="100"/>
      <c r="U164" s="99"/>
      <c r="V164" s="95"/>
      <c r="W164" s="95"/>
      <c r="X164" s="95"/>
      <c r="Y164" s="95"/>
      <c r="Z164" s="95"/>
      <c r="AA164" s="95"/>
      <c r="AB164" s="95"/>
      <c r="AC164" s="95"/>
      <c r="AD164" s="95"/>
      <c r="AE164" s="95" t="s">
        <v>120</v>
      </c>
      <c r="AF164" s="95">
        <v>2</v>
      </c>
      <c r="AG164" s="95"/>
      <c r="AH164" s="95"/>
      <c r="AI164" s="95"/>
      <c r="AJ164" s="95"/>
      <c r="AK164" s="95"/>
      <c r="AL164" s="95"/>
      <c r="AM164" s="95"/>
      <c r="AN164" s="95"/>
      <c r="AO164" s="95"/>
      <c r="AP164" s="95"/>
      <c r="AQ164" s="95"/>
      <c r="AR164" s="95"/>
      <c r="AS164" s="95"/>
      <c r="AT164" s="95"/>
      <c r="AU164" s="95"/>
      <c r="AV164" s="95"/>
      <c r="AW164" s="95"/>
      <c r="AX164" s="95"/>
      <c r="AY164" s="95"/>
      <c r="AZ164" s="95"/>
      <c r="BA164" s="95"/>
      <c r="BB164" s="95"/>
      <c r="BC164" s="95"/>
      <c r="BD164" s="95"/>
      <c r="BE164" s="95"/>
      <c r="BF164" s="95"/>
      <c r="BG164" s="95"/>
      <c r="BH164" s="95"/>
    </row>
    <row r="165" spans="1:60" outlineLevel="1" x14ac:dyDescent="0.25">
      <c r="A165" s="96"/>
      <c r="B165" s="96"/>
      <c r="C165" s="116" t="s">
        <v>253</v>
      </c>
      <c r="D165" s="101"/>
      <c r="E165" s="426"/>
      <c r="F165" s="107"/>
      <c r="G165" s="107"/>
      <c r="H165" s="107"/>
      <c r="I165" s="107"/>
      <c r="J165" s="107"/>
      <c r="K165" s="107"/>
      <c r="L165" s="107"/>
      <c r="M165" s="107"/>
      <c r="N165" s="99"/>
      <c r="O165" s="99"/>
      <c r="P165" s="99"/>
      <c r="Q165" s="99"/>
      <c r="R165" s="99"/>
      <c r="S165" s="99"/>
      <c r="T165" s="100"/>
      <c r="U165" s="99"/>
      <c r="V165" s="95"/>
      <c r="W165" s="95"/>
      <c r="X165" s="95"/>
      <c r="Y165" s="95"/>
      <c r="Z165" s="95"/>
      <c r="AA165" s="95"/>
      <c r="AB165" s="95"/>
      <c r="AC165" s="95"/>
      <c r="AD165" s="95"/>
      <c r="AE165" s="95" t="s">
        <v>120</v>
      </c>
      <c r="AF165" s="95">
        <v>2</v>
      </c>
      <c r="AG165" s="95"/>
      <c r="AH165" s="95"/>
      <c r="AI165" s="95"/>
      <c r="AJ165" s="95"/>
      <c r="AK165" s="95"/>
      <c r="AL165" s="95"/>
      <c r="AM165" s="95"/>
      <c r="AN165" s="95"/>
      <c r="AO165" s="95"/>
      <c r="AP165" s="95"/>
      <c r="AQ165" s="95"/>
      <c r="AR165" s="95"/>
      <c r="AS165" s="95"/>
      <c r="AT165" s="95"/>
      <c r="AU165" s="95"/>
      <c r="AV165" s="95"/>
      <c r="AW165" s="95"/>
      <c r="AX165" s="95"/>
      <c r="AY165" s="95"/>
      <c r="AZ165" s="95"/>
      <c r="BA165" s="95"/>
      <c r="BB165" s="95"/>
      <c r="BC165" s="95"/>
      <c r="BD165" s="95"/>
      <c r="BE165" s="95"/>
      <c r="BF165" s="95"/>
      <c r="BG165" s="95"/>
      <c r="BH165" s="95"/>
    </row>
    <row r="166" spans="1:60" outlineLevel="1" x14ac:dyDescent="0.25">
      <c r="A166" s="96"/>
      <c r="B166" s="96"/>
      <c r="C166" s="116" t="s">
        <v>254</v>
      </c>
      <c r="D166" s="101"/>
      <c r="E166" s="426">
        <v>6.0230769230769203</v>
      </c>
      <c r="F166" s="107"/>
      <c r="G166" s="107"/>
      <c r="H166" s="107"/>
      <c r="I166" s="107"/>
      <c r="J166" s="107"/>
      <c r="K166" s="107"/>
      <c r="L166" s="107"/>
      <c r="M166" s="107"/>
      <c r="N166" s="99"/>
      <c r="O166" s="99"/>
      <c r="P166" s="99"/>
      <c r="Q166" s="99"/>
      <c r="R166" s="99"/>
      <c r="S166" s="99"/>
      <c r="T166" s="100"/>
      <c r="U166" s="99"/>
      <c r="V166" s="95"/>
      <c r="W166" s="95"/>
      <c r="X166" s="95"/>
      <c r="Y166" s="95"/>
      <c r="Z166" s="95"/>
      <c r="AA166" s="95"/>
      <c r="AB166" s="95"/>
      <c r="AC166" s="95"/>
      <c r="AD166" s="95"/>
      <c r="AE166" s="95" t="s">
        <v>120</v>
      </c>
      <c r="AF166" s="95">
        <v>2</v>
      </c>
      <c r="AG166" s="95"/>
      <c r="AH166" s="95"/>
      <c r="AI166" s="95"/>
      <c r="AJ166" s="95"/>
      <c r="AK166" s="95"/>
      <c r="AL166" s="95"/>
      <c r="AM166" s="95"/>
      <c r="AN166" s="95"/>
      <c r="AO166" s="95"/>
      <c r="AP166" s="95"/>
      <c r="AQ166" s="95"/>
      <c r="AR166" s="95"/>
      <c r="AS166" s="95"/>
      <c r="AT166" s="95"/>
      <c r="AU166" s="95"/>
      <c r="AV166" s="95"/>
      <c r="AW166" s="95"/>
      <c r="AX166" s="95"/>
      <c r="AY166" s="95"/>
      <c r="AZ166" s="95"/>
      <c r="BA166" s="95"/>
      <c r="BB166" s="95"/>
      <c r="BC166" s="95"/>
      <c r="BD166" s="95"/>
      <c r="BE166" s="95"/>
      <c r="BF166" s="95"/>
      <c r="BG166" s="95"/>
      <c r="BH166" s="95"/>
    </row>
    <row r="167" spans="1:60" outlineLevel="1" x14ac:dyDescent="0.25">
      <c r="A167" s="96"/>
      <c r="B167" s="96"/>
      <c r="C167" s="116" t="s">
        <v>255</v>
      </c>
      <c r="D167" s="101"/>
      <c r="E167" s="426">
        <v>3.3230769230769202</v>
      </c>
      <c r="F167" s="107"/>
      <c r="G167" s="107"/>
      <c r="H167" s="107"/>
      <c r="I167" s="107"/>
      <c r="J167" s="107"/>
      <c r="K167" s="107"/>
      <c r="L167" s="107"/>
      <c r="M167" s="107"/>
      <c r="N167" s="99"/>
      <c r="O167" s="99"/>
      <c r="P167" s="99"/>
      <c r="Q167" s="99"/>
      <c r="R167" s="99"/>
      <c r="S167" s="99"/>
      <c r="T167" s="100"/>
      <c r="U167" s="99"/>
      <c r="V167" s="95"/>
      <c r="W167" s="95"/>
      <c r="X167" s="95"/>
      <c r="Y167" s="95"/>
      <c r="Z167" s="95"/>
      <c r="AA167" s="95"/>
      <c r="AB167" s="95"/>
      <c r="AC167" s="95"/>
      <c r="AD167" s="95"/>
      <c r="AE167" s="95" t="s">
        <v>120</v>
      </c>
      <c r="AF167" s="95">
        <v>2</v>
      </c>
      <c r="AG167" s="95"/>
      <c r="AH167" s="95"/>
      <c r="AI167" s="95"/>
      <c r="AJ167" s="95"/>
      <c r="AK167" s="95"/>
      <c r="AL167" s="95"/>
      <c r="AM167" s="95"/>
      <c r="AN167" s="95"/>
      <c r="AO167" s="95"/>
      <c r="AP167" s="95"/>
      <c r="AQ167" s="95"/>
      <c r="AR167" s="95"/>
      <c r="AS167" s="95"/>
      <c r="AT167" s="95"/>
      <c r="AU167" s="95"/>
      <c r="AV167" s="95"/>
      <c r="AW167" s="95"/>
      <c r="AX167" s="95"/>
      <c r="AY167" s="95"/>
      <c r="AZ167" s="95"/>
      <c r="BA167" s="95"/>
      <c r="BB167" s="95"/>
      <c r="BC167" s="95"/>
      <c r="BD167" s="95"/>
      <c r="BE167" s="95"/>
      <c r="BF167" s="95"/>
      <c r="BG167" s="95"/>
      <c r="BH167" s="95"/>
    </row>
    <row r="168" spans="1:60" outlineLevel="1" x14ac:dyDescent="0.25">
      <c r="A168" s="96"/>
      <c r="B168" s="96"/>
      <c r="C168" s="116" t="s">
        <v>256</v>
      </c>
      <c r="D168" s="101"/>
      <c r="E168" s="426">
        <v>8.0376923076923106</v>
      </c>
      <c r="F168" s="107"/>
      <c r="G168" s="107"/>
      <c r="H168" s="107"/>
      <c r="I168" s="107"/>
      <c r="J168" s="107"/>
      <c r="K168" s="107"/>
      <c r="L168" s="107"/>
      <c r="M168" s="107"/>
      <c r="N168" s="99"/>
      <c r="O168" s="99"/>
      <c r="P168" s="99"/>
      <c r="Q168" s="99"/>
      <c r="R168" s="99"/>
      <c r="S168" s="99"/>
      <c r="T168" s="100"/>
      <c r="U168" s="99"/>
      <c r="V168" s="95"/>
      <c r="W168" s="95"/>
      <c r="X168" s="95"/>
      <c r="Y168" s="95"/>
      <c r="Z168" s="95"/>
      <c r="AA168" s="95"/>
      <c r="AB168" s="95"/>
      <c r="AC168" s="95"/>
      <c r="AD168" s="95"/>
      <c r="AE168" s="95" t="s">
        <v>120</v>
      </c>
      <c r="AF168" s="95">
        <v>2</v>
      </c>
      <c r="AG168" s="95"/>
      <c r="AH168" s="95"/>
      <c r="AI168" s="95"/>
      <c r="AJ168" s="95"/>
      <c r="AK168" s="95"/>
      <c r="AL168" s="95"/>
      <c r="AM168" s="95"/>
      <c r="AN168" s="95"/>
      <c r="AO168" s="95"/>
      <c r="AP168" s="95"/>
      <c r="AQ168" s="95"/>
      <c r="AR168" s="95"/>
      <c r="AS168" s="95"/>
      <c r="AT168" s="95"/>
      <c r="AU168" s="95"/>
      <c r="AV168" s="95"/>
      <c r="AW168" s="95"/>
      <c r="AX168" s="95"/>
      <c r="AY168" s="95"/>
      <c r="AZ168" s="95"/>
      <c r="BA168" s="95"/>
      <c r="BB168" s="95"/>
      <c r="BC168" s="95"/>
      <c r="BD168" s="95"/>
      <c r="BE168" s="95"/>
      <c r="BF168" s="95"/>
      <c r="BG168" s="95"/>
      <c r="BH168" s="95"/>
    </row>
    <row r="169" spans="1:60" outlineLevel="1" x14ac:dyDescent="0.25">
      <c r="A169" s="96"/>
      <c r="B169" s="96"/>
      <c r="C169" s="116" t="s">
        <v>257</v>
      </c>
      <c r="D169" s="101"/>
      <c r="E169" s="426"/>
      <c r="F169" s="107"/>
      <c r="G169" s="107"/>
      <c r="H169" s="107"/>
      <c r="I169" s="107"/>
      <c r="J169" s="107"/>
      <c r="K169" s="107"/>
      <c r="L169" s="107"/>
      <c r="M169" s="107"/>
      <c r="N169" s="99"/>
      <c r="O169" s="99"/>
      <c r="P169" s="99"/>
      <c r="Q169" s="99"/>
      <c r="R169" s="99"/>
      <c r="S169" s="99"/>
      <c r="T169" s="100"/>
      <c r="U169" s="99"/>
      <c r="V169" s="95"/>
      <c r="W169" s="95"/>
      <c r="X169" s="95"/>
      <c r="Y169" s="95"/>
      <c r="Z169" s="95"/>
      <c r="AA169" s="95"/>
      <c r="AB169" s="95"/>
      <c r="AC169" s="95"/>
      <c r="AD169" s="95"/>
      <c r="AE169" s="95" t="s">
        <v>120</v>
      </c>
      <c r="AF169" s="95">
        <v>2</v>
      </c>
      <c r="AG169" s="95"/>
      <c r="AH169" s="95"/>
      <c r="AI169" s="95"/>
      <c r="AJ169" s="95"/>
      <c r="AK169" s="95"/>
      <c r="AL169" s="95"/>
      <c r="AM169" s="95"/>
      <c r="AN169" s="95"/>
      <c r="AO169" s="95"/>
      <c r="AP169" s="95"/>
      <c r="AQ169" s="95"/>
      <c r="AR169" s="95"/>
      <c r="AS169" s="95"/>
      <c r="AT169" s="95"/>
      <c r="AU169" s="95"/>
      <c r="AV169" s="95"/>
      <c r="AW169" s="95"/>
      <c r="AX169" s="95"/>
      <c r="AY169" s="95"/>
      <c r="AZ169" s="95"/>
      <c r="BA169" s="95"/>
      <c r="BB169" s="95"/>
      <c r="BC169" s="95"/>
      <c r="BD169" s="95"/>
      <c r="BE169" s="95"/>
      <c r="BF169" s="95"/>
      <c r="BG169" s="95"/>
      <c r="BH169" s="95"/>
    </row>
    <row r="170" spans="1:60" outlineLevel="1" x14ac:dyDescent="0.25">
      <c r="A170" s="96"/>
      <c r="B170" s="96"/>
      <c r="C170" s="116" t="s">
        <v>258</v>
      </c>
      <c r="D170" s="101"/>
      <c r="E170" s="426">
        <v>9.5538461538461501</v>
      </c>
      <c r="F170" s="107"/>
      <c r="G170" s="107"/>
      <c r="H170" s="107"/>
      <c r="I170" s="107"/>
      <c r="J170" s="107"/>
      <c r="K170" s="107"/>
      <c r="L170" s="107"/>
      <c r="M170" s="107"/>
      <c r="N170" s="99"/>
      <c r="O170" s="99"/>
      <c r="P170" s="99"/>
      <c r="Q170" s="99"/>
      <c r="R170" s="99"/>
      <c r="S170" s="99"/>
      <c r="T170" s="100"/>
      <c r="U170" s="99"/>
      <c r="V170" s="95"/>
      <c r="W170" s="95"/>
      <c r="X170" s="95"/>
      <c r="Y170" s="95"/>
      <c r="Z170" s="95"/>
      <c r="AA170" s="95"/>
      <c r="AB170" s="95"/>
      <c r="AC170" s="95"/>
      <c r="AD170" s="95"/>
      <c r="AE170" s="95" t="s">
        <v>120</v>
      </c>
      <c r="AF170" s="95">
        <v>2</v>
      </c>
      <c r="AG170" s="95"/>
      <c r="AH170" s="95"/>
      <c r="AI170" s="95"/>
      <c r="AJ170" s="95"/>
      <c r="AK170" s="95"/>
      <c r="AL170" s="95"/>
      <c r="AM170" s="95"/>
      <c r="AN170" s="95"/>
      <c r="AO170" s="95"/>
      <c r="AP170" s="95"/>
      <c r="AQ170" s="95"/>
      <c r="AR170" s="95"/>
      <c r="AS170" s="95"/>
      <c r="AT170" s="95"/>
      <c r="AU170" s="95"/>
      <c r="AV170" s="95"/>
      <c r="AW170" s="95"/>
      <c r="AX170" s="95"/>
      <c r="AY170" s="95"/>
      <c r="AZ170" s="95"/>
      <c r="BA170" s="95"/>
      <c r="BB170" s="95"/>
      <c r="BC170" s="95"/>
      <c r="BD170" s="95"/>
      <c r="BE170" s="95"/>
      <c r="BF170" s="95"/>
      <c r="BG170" s="95"/>
      <c r="BH170" s="95"/>
    </row>
    <row r="171" spans="1:60" outlineLevel="1" x14ac:dyDescent="0.25">
      <c r="A171" s="96"/>
      <c r="B171" s="96"/>
      <c r="C171" s="116" t="s">
        <v>259</v>
      </c>
      <c r="D171" s="101"/>
      <c r="E171" s="426">
        <v>9.7615384615384606</v>
      </c>
      <c r="F171" s="107"/>
      <c r="G171" s="107"/>
      <c r="H171" s="107"/>
      <c r="I171" s="107"/>
      <c r="J171" s="107"/>
      <c r="K171" s="107"/>
      <c r="L171" s="107"/>
      <c r="M171" s="107"/>
      <c r="N171" s="99"/>
      <c r="O171" s="99"/>
      <c r="P171" s="99"/>
      <c r="Q171" s="99"/>
      <c r="R171" s="99"/>
      <c r="S171" s="99"/>
      <c r="T171" s="100"/>
      <c r="U171" s="99"/>
      <c r="V171" s="95"/>
      <c r="W171" s="95"/>
      <c r="X171" s="95"/>
      <c r="Y171" s="95"/>
      <c r="Z171" s="95"/>
      <c r="AA171" s="95"/>
      <c r="AB171" s="95"/>
      <c r="AC171" s="95"/>
      <c r="AD171" s="95"/>
      <c r="AE171" s="95" t="s">
        <v>120</v>
      </c>
      <c r="AF171" s="95">
        <v>2</v>
      </c>
      <c r="AG171" s="95"/>
      <c r="AH171" s="95"/>
      <c r="AI171" s="95"/>
      <c r="AJ171" s="95"/>
      <c r="AK171" s="95"/>
      <c r="AL171" s="95"/>
      <c r="AM171" s="95"/>
      <c r="AN171" s="95"/>
      <c r="AO171" s="95"/>
      <c r="AP171" s="95"/>
      <c r="AQ171" s="95"/>
      <c r="AR171" s="95"/>
      <c r="AS171" s="95"/>
      <c r="AT171" s="95"/>
      <c r="AU171" s="95"/>
      <c r="AV171" s="95"/>
      <c r="AW171" s="95"/>
      <c r="AX171" s="95"/>
      <c r="AY171" s="95"/>
      <c r="AZ171" s="95"/>
      <c r="BA171" s="95"/>
      <c r="BB171" s="95"/>
      <c r="BC171" s="95"/>
      <c r="BD171" s="95"/>
      <c r="BE171" s="95"/>
      <c r="BF171" s="95"/>
      <c r="BG171" s="95"/>
      <c r="BH171" s="95"/>
    </row>
    <row r="172" spans="1:60" outlineLevel="1" x14ac:dyDescent="0.25">
      <c r="A172" s="96"/>
      <c r="B172" s="96"/>
      <c r="C172" s="116" t="s">
        <v>260</v>
      </c>
      <c r="D172" s="101"/>
      <c r="E172" s="426"/>
      <c r="F172" s="107"/>
      <c r="G172" s="107"/>
      <c r="H172" s="107"/>
      <c r="I172" s="107"/>
      <c r="J172" s="107"/>
      <c r="K172" s="107"/>
      <c r="L172" s="107"/>
      <c r="M172" s="107"/>
      <c r="N172" s="99"/>
      <c r="O172" s="99"/>
      <c r="P172" s="99"/>
      <c r="Q172" s="99"/>
      <c r="R172" s="99"/>
      <c r="S172" s="99"/>
      <c r="T172" s="100"/>
      <c r="U172" s="99"/>
      <c r="V172" s="95"/>
      <c r="W172" s="95"/>
      <c r="X172" s="95"/>
      <c r="Y172" s="95"/>
      <c r="Z172" s="95"/>
      <c r="AA172" s="95"/>
      <c r="AB172" s="95"/>
      <c r="AC172" s="95"/>
      <c r="AD172" s="95"/>
      <c r="AE172" s="95" t="s">
        <v>120</v>
      </c>
      <c r="AF172" s="95">
        <v>2</v>
      </c>
      <c r="AG172" s="95"/>
      <c r="AH172" s="95"/>
      <c r="AI172" s="95"/>
      <c r="AJ172" s="95"/>
      <c r="AK172" s="95"/>
      <c r="AL172" s="95"/>
      <c r="AM172" s="95"/>
      <c r="AN172" s="95"/>
      <c r="AO172" s="95"/>
      <c r="AP172" s="95"/>
      <c r="AQ172" s="95"/>
      <c r="AR172" s="95"/>
      <c r="AS172" s="95"/>
      <c r="AT172" s="95"/>
      <c r="AU172" s="95"/>
      <c r="AV172" s="95"/>
      <c r="AW172" s="95"/>
      <c r="AX172" s="95"/>
      <c r="AY172" s="95"/>
      <c r="AZ172" s="95"/>
      <c r="BA172" s="95"/>
      <c r="BB172" s="95"/>
      <c r="BC172" s="95"/>
      <c r="BD172" s="95"/>
      <c r="BE172" s="95"/>
      <c r="BF172" s="95"/>
      <c r="BG172" s="95"/>
      <c r="BH172" s="95"/>
    </row>
    <row r="173" spans="1:60" outlineLevel="1" x14ac:dyDescent="0.25">
      <c r="A173" s="96"/>
      <c r="B173" s="96"/>
      <c r="C173" s="115" t="s">
        <v>123</v>
      </c>
      <c r="D173" s="101"/>
      <c r="E173" s="426"/>
      <c r="F173" s="107"/>
      <c r="G173" s="107"/>
      <c r="H173" s="107"/>
      <c r="I173" s="107"/>
      <c r="J173" s="107"/>
      <c r="K173" s="107"/>
      <c r="L173" s="107"/>
      <c r="M173" s="107"/>
      <c r="N173" s="99"/>
      <c r="O173" s="99"/>
      <c r="P173" s="99"/>
      <c r="Q173" s="99"/>
      <c r="R173" s="99"/>
      <c r="S173" s="99"/>
      <c r="T173" s="100"/>
      <c r="U173" s="99"/>
      <c r="V173" s="95"/>
      <c r="W173" s="95"/>
      <c r="X173" s="95"/>
      <c r="Y173" s="95"/>
      <c r="Z173" s="95"/>
      <c r="AA173" s="95"/>
      <c r="AB173" s="95"/>
      <c r="AC173" s="95"/>
      <c r="AD173" s="95"/>
      <c r="AE173" s="95" t="s">
        <v>120</v>
      </c>
      <c r="AF173" s="95">
        <v>0</v>
      </c>
      <c r="AG173" s="95"/>
      <c r="AH173" s="95"/>
      <c r="AI173" s="95"/>
      <c r="AJ173" s="95"/>
      <c r="AK173" s="95"/>
      <c r="AL173" s="95"/>
      <c r="AM173" s="95"/>
      <c r="AN173" s="95"/>
      <c r="AO173" s="95"/>
      <c r="AP173" s="95"/>
      <c r="AQ173" s="95"/>
      <c r="AR173" s="95"/>
      <c r="AS173" s="95"/>
      <c r="AT173" s="95"/>
      <c r="AU173" s="95"/>
      <c r="AV173" s="95"/>
      <c r="AW173" s="95"/>
      <c r="AX173" s="95"/>
      <c r="AY173" s="95"/>
      <c r="AZ173" s="95"/>
      <c r="BA173" s="95"/>
      <c r="BB173" s="95"/>
      <c r="BC173" s="95"/>
      <c r="BD173" s="95"/>
      <c r="BE173" s="95"/>
      <c r="BF173" s="95"/>
      <c r="BG173" s="95"/>
      <c r="BH173" s="95"/>
    </row>
    <row r="174" spans="1:60" outlineLevel="1" x14ac:dyDescent="0.25">
      <c r="A174" s="96"/>
      <c r="B174" s="96"/>
      <c r="C174" s="117" t="s">
        <v>261</v>
      </c>
      <c r="D174" s="102"/>
      <c r="E174" s="427">
        <v>38.479999999999997</v>
      </c>
      <c r="F174" s="107"/>
      <c r="G174" s="107"/>
      <c r="H174" s="107"/>
      <c r="I174" s="107"/>
      <c r="J174" s="107"/>
      <c r="K174" s="107"/>
      <c r="L174" s="107"/>
      <c r="M174" s="107"/>
      <c r="N174" s="99"/>
      <c r="O174" s="99"/>
      <c r="P174" s="99"/>
      <c r="Q174" s="99"/>
      <c r="R174" s="99"/>
      <c r="S174" s="99"/>
      <c r="T174" s="100"/>
      <c r="U174" s="99"/>
      <c r="V174" s="95"/>
      <c r="W174" s="95"/>
      <c r="X174" s="95"/>
      <c r="Y174" s="95"/>
      <c r="Z174" s="95"/>
      <c r="AA174" s="95"/>
      <c r="AB174" s="95"/>
      <c r="AC174" s="95"/>
      <c r="AD174" s="95"/>
      <c r="AE174" s="95" t="s">
        <v>120</v>
      </c>
      <c r="AF174" s="95">
        <v>0</v>
      </c>
      <c r="AG174" s="95"/>
      <c r="AH174" s="95"/>
      <c r="AI174" s="95"/>
      <c r="AJ174" s="95"/>
      <c r="AK174" s="95"/>
      <c r="AL174" s="95"/>
      <c r="AM174" s="95"/>
      <c r="AN174" s="95"/>
      <c r="AO174" s="95"/>
      <c r="AP174" s="95"/>
      <c r="AQ174" s="95"/>
      <c r="AR174" s="95"/>
      <c r="AS174" s="95"/>
      <c r="AT174" s="95"/>
      <c r="AU174" s="95"/>
      <c r="AV174" s="95"/>
      <c r="AW174" s="95"/>
      <c r="AX174" s="95"/>
      <c r="AY174" s="95"/>
      <c r="AZ174" s="95"/>
      <c r="BA174" s="95"/>
      <c r="BB174" s="95"/>
      <c r="BC174" s="95"/>
      <c r="BD174" s="95"/>
      <c r="BE174" s="95"/>
      <c r="BF174" s="95"/>
      <c r="BG174" s="95"/>
      <c r="BH174" s="95"/>
    </row>
    <row r="175" spans="1:60" outlineLevel="1" x14ac:dyDescent="0.25">
      <c r="A175" s="96">
        <v>33</v>
      </c>
      <c r="B175" s="96" t="s">
        <v>262</v>
      </c>
      <c r="C175" s="114" t="s">
        <v>263</v>
      </c>
      <c r="D175" s="99" t="s">
        <v>117</v>
      </c>
      <c r="E175" s="425">
        <v>110.6</v>
      </c>
      <c r="F175" s="106"/>
      <c r="G175" s="107">
        <f>ROUND(E175*F175,2)</f>
        <v>0</v>
      </c>
      <c r="H175" s="107"/>
      <c r="I175" s="107">
        <f>ROUND(E175*H175,2)</f>
        <v>0</v>
      </c>
      <c r="J175" s="107"/>
      <c r="K175" s="107">
        <f>ROUND(E175*J175,2)</f>
        <v>0</v>
      </c>
      <c r="L175" s="107">
        <v>21</v>
      </c>
      <c r="M175" s="107">
        <f>G175*(1+L175/100)</f>
        <v>0</v>
      </c>
      <c r="N175" s="99">
        <v>1.4E-2</v>
      </c>
      <c r="O175" s="99">
        <f>ROUND(E175*N175,5)</f>
        <v>1.5484</v>
      </c>
      <c r="P175" s="99">
        <v>0</v>
      </c>
      <c r="Q175" s="99">
        <f>ROUND(E175*P175,5)</f>
        <v>0</v>
      </c>
      <c r="R175" s="99"/>
      <c r="S175" s="99"/>
      <c r="T175" s="100">
        <v>0</v>
      </c>
      <c r="U175" s="99">
        <f>ROUND(E175*T175,2)</f>
        <v>0</v>
      </c>
      <c r="V175" s="95"/>
      <c r="W175" s="95"/>
      <c r="X175" s="95"/>
      <c r="Y175" s="95"/>
      <c r="Z175" s="95"/>
      <c r="AA175" s="95"/>
      <c r="AB175" s="95"/>
      <c r="AC175" s="95"/>
      <c r="AD175" s="95"/>
      <c r="AE175" s="95" t="s">
        <v>158</v>
      </c>
      <c r="AF175" s="95"/>
      <c r="AG175" s="95"/>
      <c r="AH175" s="95"/>
      <c r="AI175" s="95"/>
      <c r="AJ175" s="95"/>
      <c r="AK175" s="95"/>
      <c r="AL175" s="95"/>
      <c r="AM175" s="95"/>
      <c r="AN175" s="95"/>
      <c r="AO175" s="95"/>
      <c r="AP175" s="95"/>
      <c r="AQ175" s="95"/>
      <c r="AR175" s="95"/>
      <c r="AS175" s="95"/>
      <c r="AT175" s="95"/>
      <c r="AU175" s="95"/>
      <c r="AV175" s="95"/>
      <c r="AW175" s="95"/>
      <c r="AX175" s="95"/>
      <c r="AY175" s="95"/>
      <c r="AZ175" s="95"/>
      <c r="BA175" s="95"/>
      <c r="BB175" s="95"/>
      <c r="BC175" s="95"/>
      <c r="BD175" s="95"/>
      <c r="BE175" s="95"/>
      <c r="BF175" s="95"/>
      <c r="BG175" s="95"/>
      <c r="BH175" s="95"/>
    </row>
    <row r="176" spans="1:60" outlineLevel="1" x14ac:dyDescent="0.25">
      <c r="A176" s="96"/>
      <c r="B176" s="96"/>
      <c r="C176" s="128" t="s">
        <v>264</v>
      </c>
      <c r="D176" s="129"/>
      <c r="E176" s="429"/>
      <c r="F176" s="130"/>
      <c r="G176" s="131"/>
      <c r="H176" s="107"/>
      <c r="I176" s="107"/>
      <c r="J176" s="107"/>
      <c r="K176" s="107"/>
      <c r="L176" s="107"/>
      <c r="M176" s="107"/>
      <c r="N176" s="99"/>
      <c r="O176" s="99"/>
      <c r="P176" s="99"/>
      <c r="Q176" s="99"/>
      <c r="R176" s="99"/>
      <c r="S176" s="99"/>
      <c r="T176" s="100"/>
      <c r="U176" s="99"/>
      <c r="V176" s="95"/>
      <c r="W176" s="95"/>
      <c r="X176" s="95"/>
      <c r="Y176" s="95"/>
      <c r="Z176" s="95"/>
      <c r="AA176" s="95"/>
      <c r="AB176" s="95"/>
      <c r="AC176" s="95"/>
      <c r="AD176" s="95"/>
      <c r="AE176" s="95" t="s">
        <v>178</v>
      </c>
      <c r="AF176" s="95"/>
      <c r="AG176" s="95"/>
      <c r="AH176" s="95"/>
      <c r="AI176" s="95"/>
      <c r="AJ176" s="95"/>
      <c r="AK176" s="95"/>
      <c r="AL176" s="95"/>
      <c r="AM176" s="95"/>
      <c r="AN176" s="95"/>
      <c r="AO176" s="95"/>
      <c r="AP176" s="95"/>
      <c r="AQ176" s="95"/>
      <c r="AR176" s="95"/>
      <c r="AS176" s="95"/>
      <c r="AT176" s="95"/>
      <c r="AU176" s="95"/>
      <c r="AV176" s="95"/>
      <c r="AW176" s="95"/>
      <c r="AX176" s="95"/>
      <c r="AY176" s="95"/>
      <c r="AZ176" s="95"/>
      <c r="BA176" s="98" t="str">
        <f>C176</f>
        <v>referenční výrobek vogue-system-interni-ghiaccio-20x20</v>
      </c>
      <c r="BB176" s="95"/>
      <c r="BC176" s="95"/>
      <c r="BD176" s="95"/>
      <c r="BE176" s="95"/>
      <c r="BF176" s="95"/>
      <c r="BG176" s="95"/>
      <c r="BH176" s="95"/>
    </row>
    <row r="177" spans="1:60" outlineLevel="1" x14ac:dyDescent="0.25">
      <c r="A177" s="96"/>
      <c r="B177" s="96"/>
      <c r="C177" s="115" t="s">
        <v>119</v>
      </c>
      <c r="D177" s="101"/>
      <c r="E177" s="426"/>
      <c r="F177" s="107"/>
      <c r="G177" s="107"/>
      <c r="H177" s="107"/>
      <c r="I177" s="107"/>
      <c r="J177" s="107"/>
      <c r="K177" s="107"/>
      <c r="L177" s="107"/>
      <c r="M177" s="107"/>
      <c r="N177" s="99"/>
      <c r="O177" s="99"/>
      <c r="P177" s="99"/>
      <c r="Q177" s="99"/>
      <c r="R177" s="99"/>
      <c r="S177" s="99"/>
      <c r="T177" s="100"/>
      <c r="U177" s="99"/>
      <c r="V177" s="95"/>
      <c r="W177" s="95"/>
      <c r="X177" s="95"/>
      <c r="Y177" s="95"/>
      <c r="Z177" s="95"/>
      <c r="AA177" s="95"/>
      <c r="AB177" s="95"/>
      <c r="AC177" s="95"/>
      <c r="AD177" s="95"/>
      <c r="AE177" s="95" t="s">
        <v>120</v>
      </c>
      <c r="AF177" s="95">
        <v>2</v>
      </c>
      <c r="AG177" s="95"/>
      <c r="AH177" s="95"/>
      <c r="AI177" s="95"/>
      <c r="AJ177" s="95"/>
      <c r="AK177" s="95"/>
      <c r="AL177" s="95"/>
      <c r="AM177" s="95"/>
      <c r="AN177" s="95"/>
      <c r="AO177" s="95"/>
      <c r="AP177" s="95"/>
      <c r="AQ177" s="95"/>
      <c r="AR177" s="95"/>
      <c r="AS177" s="95"/>
      <c r="AT177" s="95"/>
      <c r="AU177" s="95"/>
      <c r="AV177" s="95"/>
      <c r="AW177" s="95"/>
      <c r="AX177" s="95"/>
      <c r="AY177" s="95"/>
      <c r="AZ177" s="95"/>
      <c r="BA177" s="95"/>
      <c r="BB177" s="95"/>
      <c r="BC177" s="95"/>
      <c r="BD177" s="95"/>
      <c r="BE177" s="95"/>
      <c r="BF177" s="95"/>
      <c r="BG177" s="95"/>
      <c r="BH177" s="95"/>
    </row>
    <row r="178" spans="1:60" outlineLevel="1" x14ac:dyDescent="0.25">
      <c r="A178" s="96"/>
      <c r="B178" s="96"/>
      <c r="C178" s="116" t="s">
        <v>265</v>
      </c>
      <c r="D178" s="101"/>
      <c r="E178" s="426">
        <v>-5.8</v>
      </c>
      <c r="F178" s="107"/>
      <c r="G178" s="107"/>
      <c r="H178" s="107"/>
      <c r="I178" s="107"/>
      <c r="J178" s="107"/>
      <c r="K178" s="107"/>
      <c r="L178" s="107"/>
      <c r="M178" s="107"/>
      <c r="N178" s="99"/>
      <c r="O178" s="99"/>
      <c r="P178" s="99"/>
      <c r="Q178" s="99"/>
      <c r="R178" s="99"/>
      <c r="S178" s="99"/>
      <c r="T178" s="100"/>
      <c r="U178" s="99"/>
      <c r="V178" s="95"/>
      <c r="W178" s="95"/>
      <c r="X178" s="95"/>
      <c r="Y178" s="95"/>
      <c r="Z178" s="95"/>
      <c r="AA178" s="95"/>
      <c r="AB178" s="95"/>
      <c r="AC178" s="95"/>
      <c r="AD178" s="95"/>
      <c r="AE178" s="95" t="s">
        <v>120</v>
      </c>
      <c r="AF178" s="95">
        <v>2</v>
      </c>
      <c r="AG178" s="95"/>
      <c r="AH178" s="95"/>
      <c r="AI178" s="95"/>
      <c r="AJ178" s="95"/>
      <c r="AK178" s="95"/>
      <c r="AL178" s="95"/>
      <c r="AM178" s="95"/>
      <c r="AN178" s="95"/>
      <c r="AO178" s="95"/>
      <c r="AP178" s="95"/>
      <c r="AQ178" s="95"/>
      <c r="AR178" s="95"/>
      <c r="AS178" s="95"/>
      <c r="AT178" s="95"/>
      <c r="AU178" s="95"/>
      <c r="AV178" s="95"/>
      <c r="AW178" s="95"/>
      <c r="AX178" s="95"/>
      <c r="AY178" s="95"/>
      <c r="AZ178" s="95"/>
      <c r="BA178" s="95"/>
      <c r="BB178" s="95"/>
      <c r="BC178" s="95"/>
      <c r="BD178" s="95"/>
      <c r="BE178" s="95"/>
      <c r="BF178" s="95"/>
      <c r="BG178" s="95"/>
      <c r="BH178" s="95"/>
    </row>
    <row r="179" spans="1:60" outlineLevel="1" x14ac:dyDescent="0.25">
      <c r="A179" s="96"/>
      <c r="B179" s="96"/>
      <c r="C179" s="116" t="s">
        <v>266</v>
      </c>
      <c r="D179" s="101"/>
      <c r="E179" s="426">
        <v>-3.2</v>
      </c>
      <c r="F179" s="107"/>
      <c r="G179" s="107"/>
      <c r="H179" s="107"/>
      <c r="I179" s="107"/>
      <c r="J179" s="107"/>
      <c r="K179" s="107"/>
      <c r="L179" s="107"/>
      <c r="M179" s="107"/>
      <c r="N179" s="99"/>
      <c r="O179" s="99"/>
      <c r="P179" s="99"/>
      <c r="Q179" s="99"/>
      <c r="R179" s="99"/>
      <c r="S179" s="99"/>
      <c r="T179" s="100"/>
      <c r="U179" s="99"/>
      <c r="V179" s="95"/>
      <c r="W179" s="95"/>
      <c r="X179" s="95"/>
      <c r="Y179" s="95"/>
      <c r="Z179" s="95"/>
      <c r="AA179" s="95"/>
      <c r="AB179" s="95"/>
      <c r="AC179" s="95"/>
      <c r="AD179" s="95"/>
      <c r="AE179" s="95" t="s">
        <v>120</v>
      </c>
      <c r="AF179" s="95">
        <v>2</v>
      </c>
      <c r="AG179" s="95"/>
      <c r="AH179" s="95"/>
      <c r="AI179" s="95"/>
      <c r="AJ179" s="95"/>
      <c r="AK179" s="95"/>
      <c r="AL179" s="95"/>
      <c r="AM179" s="95"/>
      <c r="AN179" s="95"/>
      <c r="AO179" s="95"/>
      <c r="AP179" s="95"/>
      <c r="AQ179" s="95"/>
      <c r="AR179" s="95"/>
      <c r="AS179" s="95"/>
      <c r="AT179" s="95"/>
      <c r="AU179" s="95"/>
      <c r="AV179" s="95"/>
      <c r="AW179" s="95"/>
      <c r="AX179" s="95"/>
      <c r="AY179" s="95"/>
      <c r="AZ179" s="95"/>
      <c r="BA179" s="95"/>
      <c r="BB179" s="95"/>
      <c r="BC179" s="95"/>
      <c r="BD179" s="95"/>
      <c r="BE179" s="95"/>
      <c r="BF179" s="95"/>
      <c r="BG179" s="95"/>
      <c r="BH179" s="95"/>
    </row>
    <row r="180" spans="1:60" outlineLevel="1" x14ac:dyDescent="0.25">
      <c r="A180" s="96"/>
      <c r="B180" s="96"/>
      <c r="C180" s="116" t="s">
        <v>267</v>
      </c>
      <c r="D180" s="101"/>
      <c r="E180" s="426">
        <v>-7.74</v>
      </c>
      <c r="F180" s="107"/>
      <c r="G180" s="107"/>
      <c r="H180" s="107"/>
      <c r="I180" s="107"/>
      <c r="J180" s="107"/>
      <c r="K180" s="107"/>
      <c r="L180" s="107"/>
      <c r="M180" s="107"/>
      <c r="N180" s="99"/>
      <c r="O180" s="99"/>
      <c r="P180" s="99"/>
      <c r="Q180" s="99"/>
      <c r="R180" s="99"/>
      <c r="S180" s="99"/>
      <c r="T180" s="100"/>
      <c r="U180" s="99"/>
      <c r="V180" s="95"/>
      <c r="W180" s="95"/>
      <c r="X180" s="95"/>
      <c r="Y180" s="95"/>
      <c r="Z180" s="95"/>
      <c r="AA180" s="95"/>
      <c r="AB180" s="95"/>
      <c r="AC180" s="95"/>
      <c r="AD180" s="95"/>
      <c r="AE180" s="95" t="s">
        <v>120</v>
      </c>
      <c r="AF180" s="95">
        <v>2</v>
      </c>
      <c r="AG180" s="95"/>
      <c r="AH180" s="95"/>
      <c r="AI180" s="95"/>
      <c r="AJ180" s="95"/>
      <c r="AK180" s="95"/>
      <c r="AL180" s="95"/>
      <c r="AM180" s="95"/>
      <c r="AN180" s="95"/>
      <c r="AO180" s="95"/>
      <c r="AP180" s="95"/>
      <c r="AQ180" s="95"/>
      <c r="AR180" s="95"/>
      <c r="AS180" s="95"/>
      <c r="AT180" s="95"/>
      <c r="AU180" s="95"/>
      <c r="AV180" s="95"/>
      <c r="AW180" s="95"/>
      <c r="AX180" s="95"/>
      <c r="AY180" s="95"/>
      <c r="AZ180" s="95"/>
      <c r="BA180" s="95"/>
      <c r="BB180" s="95"/>
      <c r="BC180" s="95"/>
      <c r="BD180" s="95"/>
      <c r="BE180" s="95"/>
      <c r="BF180" s="95"/>
      <c r="BG180" s="95"/>
      <c r="BH180" s="95"/>
    </row>
    <row r="181" spans="1:60" outlineLevel="1" x14ac:dyDescent="0.25">
      <c r="A181" s="96"/>
      <c r="B181" s="96"/>
      <c r="C181" s="116" t="s">
        <v>257</v>
      </c>
      <c r="D181" s="101"/>
      <c r="E181" s="426"/>
      <c r="F181" s="107"/>
      <c r="G181" s="107"/>
      <c r="H181" s="107"/>
      <c r="I181" s="107"/>
      <c r="J181" s="107"/>
      <c r="K181" s="107"/>
      <c r="L181" s="107"/>
      <c r="M181" s="107"/>
      <c r="N181" s="99"/>
      <c r="O181" s="99"/>
      <c r="P181" s="99"/>
      <c r="Q181" s="99"/>
      <c r="R181" s="99"/>
      <c r="S181" s="99"/>
      <c r="T181" s="100"/>
      <c r="U181" s="99"/>
      <c r="V181" s="95"/>
      <c r="W181" s="95"/>
      <c r="X181" s="95"/>
      <c r="Y181" s="95"/>
      <c r="Z181" s="95"/>
      <c r="AA181" s="95"/>
      <c r="AB181" s="95"/>
      <c r="AC181" s="95"/>
      <c r="AD181" s="95"/>
      <c r="AE181" s="95" t="s">
        <v>120</v>
      </c>
      <c r="AF181" s="95">
        <v>2</v>
      </c>
      <c r="AG181" s="95"/>
      <c r="AH181" s="95"/>
      <c r="AI181" s="95"/>
      <c r="AJ181" s="95"/>
      <c r="AK181" s="95"/>
      <c r="AL181" s="95"/>
      <c r="AM181" s="95"/>
      <c r="AN181" s="95"/>
      <c r="AO181" s="95"/>
      <c r="AP181" s="95"/>
      <c r="AQ181" s="95"/>
      <c r="AR181" s="95"/>
      <c r="AS181" s="95"/>
      <c r="AT181" s="95"/>
      <c r="AU181" s="95"/>
      <c r="AV181" s="95"/>
      <c r="AW181" s="95"/>
      <c r="AX181" s="95"/>
      <c r="AY181" s="95"/>
      <c r="AZ181" s="95"/>
      <c r="BA181" s="95"/>
      <c r="BB181" s="95"/>
      <c r="BC181" s="95"/>
      <c r="BD181" s="95"/>
      <c r="BE181" s="95"/>
      <c r="BF181" s="95"/>
      <c r="BG181" s="95"/>
      <c r="BH181" s="95"/>
    </row>
    <row r="182" spans="1:60" outlineLevel="1" x14ac:dyDescent="0.25">
      <c r="A182" s="96"/>
      <c r="B182" s="96"/>
      <c r="C182" s="116" t="s">
        <v>268</v>
      </c>
      <c r="D182" s="101"/>
      <c r="E182" s="426">
        <v>-5.2</v>
      </c>
      <c r="F182" s="107"/>
      <c r="G182" s="107"/>
      <c r="H182" s="107"/>
      <c r="I182" s="107"/>
      <c r="J182" s="107"/>
      <c r="K182" s="107"/>
      <c r="L182" s="107"/>
      <c r="M182" s="107"/>
      <c r="N182" s="99"/>
      <c r="O182" s="99"/>
      <c r="P182" s="99"/>
      <c r="Q182" s="99"/>
      <c r="R182" s="99"/>
      <c r="S182" s="99"/>
      <c r="T182" s="100"/>
      <c r="U182" s="99"/>
      <c r="V182" s="95"/>
      <c r="W182" s="95"/>
      <c r="X182" s="95"/>
      <c r="Y182" s="95"/>
      <c r="Z182" s="95"/>
      <c r="AA182" s="95"/>
      <c r="AB182" s="95"/>
      <c r="AC182" s="95"/>
      <c r="AD182" s="95"/>
      <c r="AE182" s="95" t="s">
        <v>120</v>
      </c>
      <c r="AF182" s="95">
        <v>2</v>
      </c>
      <c r="AG182" s="95"/>
      <c r="AH182" s="95"/>
      <c r="AI182" s="95"/>
      <c r="AJ182" s="95"/>
      <c r="AK182" s="95"/>
      <c r="AL182" s="95"/>
      <c r="AM182" s="95"/>
      <c r="AN182" s="95"/>
      <c r="AO182" s="95"/>
      <c r="AP182" s="95"/>
      <c r="AQ182" s="95"/>
      <c r="AR182" s="95"/>
      <c r="AS182" s="95"/>
      <c r="AT182" s="95"/>
      <c r="AU182" s="95"/>
      <c r="AV182" s="95"/>
      <c r="AW182" s="95"/>
      <c r="AX182" s="95"/>
      <c r="AY182" s="95"/>
      <c r="AZ182" s="95"/>
      <c r="BA182" s="95"/>
      <c r="BB182" s="95"/>
      <c r="BC182" s="95"/>
      <c r="BD182" s="95"/>
      <c r="BE182" s="95"/>
      <c r="BF182" s="95"/>
      <c r="BG182" s="95"/>
      <c r="BH182" s="95"/>
    </row>
    <row r="183" spans="1:60" outlineLevel="1" x14ac:dyDescent="0.25">
      <c r="A183" s="96"/>
      <c r="B183" s="96"/>
      <c r="C183" s="116" t="s">
        <v>269</v>
      </c>
      <c r="D183" s="101"/>
      <c r="E183" s="426">
        <v>-9.67</v>
      </c>
      <c r="F183" s="107"/>
      <c r="G183" s="107"/>
      <c r="H183" s="107"/>
      <c r="I183" s="107"/>
      <c r="J183" s="107"/>
      <c r="K183" s="107"/>
      <c r="L183" s="107"/>
      <c r="M183" s="107"/>
      <c r="N183" s="99"/>
      <c r="O183" s="99"/>
      <c r="P183" s="99"/>
      <c r="Q183" s="99"/>
      <c r="R183" s="99"/>
      <c r="S183" s="99"/>
      <c r="T183" s="100"/>
      <c r="U183" s="99"/>
      <c r="V183" s="95"/>
      <c r="W183" s="95"/>
      <c r="X183" s="95"/>
      <c r="Y183" s="95"/>
      <c r="Z183" s="95"/>
      <c r="AA183" s="95"/>
      <c r="AB183" s="95"/>
      <c r="AC183" s="95"/>
      <c r="AD183" s="95"/>
      <c r="AE183" s="95" t="s">
        <v>120</v>
      </c>
      <c r="AF183" s="95">
        <v>2</v>
      </c>
      <c r="AG183" s="95"/>
      <c r="AH183" s="95"/>
      <c r="AI183" s="95"/>
      <c r="AJ183" s="95"/>
      <c r="AK183" s="95"/>
      <c r="AL183" s="95"/>
      <c r="AM183" s="95"/>
      <c r="AN183" s="95"/>
      <c r="AO183" s="95"/>
      <c r="AP183" s="95"/>
      <c r="AQ183" s="95"/>
      <c r="AR183" s="95"/>
      <c r="AS183" s="95"/>
      <c r="AT183" s="95"/>
      <c r="AU183" s="95"/>
      <c r="AV183" s="95"/>
      <c r="AW183" s="95"/>
      <c r="AX183" s="95"/>
      <c r="AY183" s="95"/>
      <c r="AZ183" s="95"/>
      <c r="BA183" s="95"/>
      <c r="BB183" s="95"/>
      <c r="BC183" s="95"/>
      <c r="BD183" s="95"/>
      <c r="BE183" s="95"/>
      <c r="BF183" s="95"/>
      <c r="BG183" s="95"/>
      <c r="BH183" s="95"/>
    </row>
    <row r="184" spans="1:60" outlineLevel="1" x14ac:dyDescent="0.25">
      <c r="A184" s="96"/>
      <c r="B184" s="96"/>
      <c r="C184" s="119" t="s">
        <v>270</v>
      </c>
      <c r="D184" s="105"/>
      <c r="E184" s="431">
        <v>-31.61</v>
      </c>
      <c r="F184" s="107"/>
      <c r="G184" s="107"/>
      <c r="H184" s="107"/>
      <c r="I184" s="107"/>
      <c r="J184" s="107"/>
      <c r="K184" s="107"/>
      <c r="L184" s="107"/>
      <c r="M184" s="107"/>
      <c r="N184" s="99"/>
      <c r="O184" s="99"/>
      <c r="P184" s="99"/>
      <c r="Q184" s="99"/>
      <c r="R184" s="99"/>
      <c r="S184" s="99"/>
      <c r="T184" s="100"/>
      <c r="U184" s="99"/>
      <c r="V184" s="95"/>
      <c r="W184" s="95"/>
      <c r="X184" s="95"/>
      <c r="Y184" s="95"/>
      <c r="Z184" s="95"/>
      <c r="AA184" s="95"/>
      <c r="AB184" s="95"/>
      <c r="AC184" s="95"/>
      <c r="AD184" s="95"/>
      <c r="AE184" s="95" t="s">
        <v>120</v>
      </c>
      <c r="AF184" s="95">
        <v>3</v>
      </c>
      <c r="AG184" s="95"/>
      <c r="AH184" s="95"/>
      <c r="AI184" s="95"/>
      <c r="AJ184" s="95"/>
      <c r="AK184" s="95"/>
      <c r="AL184" s="95"/>
      <c r="AM184" s="95"/>
      <c r="AN184" s="95"/>
      <c r="AO184" s="95"/>
      <c r="AP184" s="95"/>
      <c r="AQ184" s="95"/>
      <c r="AR184" s="95"/>
      <c r="AS184" s="95"/>
      <c r="AT184" s="95"/>
      <c r="AU184" s="95"/>
      <c r="AV184" s="95"/>
      <c r="AW184" s="95"/>
      <c r="AX184" s="95"/>
      <c r="AY184" s="95"/>
      <c r="AZ184" s="95"/>
      <c r="BA184" s="95"/>
      <c r="BB184" s="95"/>
      <c r="BC184" s="95"/>
      <c r="BD184" s="95"/>
      <c r="BE184" s="95"/>
      <c r="BF184" s="95"/>
      <c r="BG184" s="95"/>
      <c r="BH184" s="95"/>
    </row>
    <row r="185" spans="1:60" outlineLevel="1" x14ac:dyDescent="0.25">
      <c r="A185" s="96"/>
      <c r="B185" s="96"/>
      <c r="C185" s="116" t="s">
        <v>271</v>
      </c>
      <c r="D185" s="101"/>
      <c r="E185" s="426"/>
      <c r="F185" s="107"/>
      <c r="G185" s="107"/>
      <c r="H185" s="107"/>
      <c r="I185" s="107"/>
      <c r="J185" s="107"/>
      <c r="K185" s="107"/>
      <c r="L185" s="107"/>
      <c r="M185" s="107"/>
      <c r="N185" s="99"/>
      <c r="O185" s="99"/>
      <c r="P185" s="99"/>
      <c r="Q185" s="99"/>
      <c r="R185" s="99"/>
      <c r="S185" s="99"/>
      <c r="T185" s="100"/>
      <c r="U185" s="99"/>
      <c r="V185" s="95"/>
      <c r="W185" s="95"/>
      <c r="X185" s="95"/>
      <c r="Y185" s="95"/>
      <c r="Z185" s="95"/>
      <c r="AA185" s="95"/>
      <c r="AB185" s="95"/>
      <c r="AC185" s="95"/>
      <c r="AD185" s="95"/>
      <c r="AE185" s="95" t="s">
        <v>120</v>
      </c>
      <c r="AF185" s="95">
        <v>2</v>
      </c>
      <c r="AG185" s="95"/>
      <c r="AH185" s="95"/>
      <c r="AI185" s="95"/>
      <c r="AJ185" s="95"/>
      <c r="AK185" s="95"/>
      <c r="AL185" s="95"/>
      <c r="AM185" s="95"/>
      <c r="AN185" s="95"/>
      <c r="AO185" s="95"/>
      <c r="AP185" s="95"/>
      <c r="AQ185" s="95"/>
      <c r="AR185" s="95"/>
      <c r="AS185" s="95"/>
      <c r="AT185" s="95"/>
      <c r="AU185" s="95"/>
      <c r="AV185" s="95"/>
      <c r="AW185" s="95"/>
      <c r="AX185" s="95"/>
      <c r="AY185" s="95"/>
      <c r="AZ185" s="95"/>
      <c r="BA185" s="95"/>
      <c r="BB185" s="95"/>
      <c r="BC185" s="95"/>
      <c r="BD185" s="95"/>
      <c r="BE185" s="95"/>
      <c r="BF185" s="95"/>
      <c r="BG185" s="95"/>
      <c r="BH185" s="95"/>
    </row>
    <row r="186" spans="1:60" outlineLevel="1" x14ac:dyDescent="0.25">
      <c r="A186" s="96"/>
      <c r="B186" s="96"/>
      <c r="C186" s="116" t="s">
        <v>272</v>
      </c>
      <c r="D186" s="101"/>
      <c r="E186" s="426">
        <v>-24.3771428571429</v>
      </c>
      <c r="F186" s="107"/>
      <c r="G186" s="107"/>
      <c r="H186" s="107"/>
      <c r="I186" s="107"/>
      <c r="J186" s="107"/>
      <c r="K186" s="107"/>
      <c r="L186" s="107"/>
      <c r="M186" s="107"/>
      <c r="N186" s="99"/>
      <c r="O186" s="99"/>
      <c r="P186" s="99"/>
      <c r="Q186" s="99"/>
      <c r="R186" s="99"/>
      <c r="S186" s="99"/>
      <c r="T186" s="100"/>
      <c r="U186" s="99"/>
      <c r="V186" s="95"/>
      <c r="W186" s="95"/>
      <c r="X186" s="95"/>
      <c r="Y186" s="95"/>
      <c r="Z186" s="95"/>
      <c r="AA186" s="95"/>
      <c r="AB186" s="95"/>
      <c r="AC186" s="95"/>
      <c r="AD186" s="95"/>
      <c r="AE186" s="95" t="s">
        <v>120</v>
      </c>
      <c r="AF186" s="95">
        <v>2</v>
      </c>
      <c r="AG186" s="95"/>
      <c r="AH186" s="95"/>
      <c r="AI186" s="95"/>
      <c r="AJ186" s="95"/>
      <c r="AK186" s="95"/>
      <c r="AL186" s="95"/>
      <c r="AM186" s="95"/>
      <c r="AN186" s="95"/>
      <c r="AO186" s="95"/>
      <c r="AP186" s="95"/>
      <c r="AQ186" s="95"/>
      <c r="AR186" s="95"/>
      <c r="AS186" s="95"/>
      <c r="AT186" s="95"/>
      <c r="AU186" s="95"/>
      <c r="AV186" s="95"/>
      <c r="AW186" s="95"/>
      <c r="AX186" s="95"/>
      <c r="AY186" s="95"/>
      <c r="AZ186" s="95"/>
      <c r="BA186" s="95"/>
      <c r="BB186" s="95"/>
      <c r="BC186" s="95"/>
      <c r="BD186" s="95"/>
      <c r="BE186" s="95"/>
      <c r="BF186" s="95"/>
      <c r="BG186" s="95"/>
      <c r="BH186" s="95"/>
    </row>
    <row r="187" spans="1:60" ht="20.399999999999999" outlineLevel="1" x14ac:dyDescent="0.25">
      <c r="A187" s="96"/>
      <c r="B187" s="96"/>
      <c r="C187" s="116" t="s">
        <v>273</v>
      </c>
      <c r="D187" s="101"/>
      <c r="E187" s="426">
        <v>13.2685714285714</v>
      </c>
      <c r="F187" s="107"/>
      <c r="G187" s="107"/>
      <c r="H187" s="107"/>
      <c r="I187" s="107"/>
      <c r="J187" s="107"/>
      <c r="K187" s="107"/>
      <c r="L187" s="107"/>
      <c r="M187" s="107"/>
      <c r="N187" s="99"/>
      <c r="O187" s="99"/>
      <c r="P187" s="99"/>
      <c r="Q187" s="99"/>
      <c r="R187" s="99"/>
      <c r="S187" s="99"/>
      <c r="T187" s="100"/>
      <c r="U187" s="99"/>
      <c r="V187" s="95"/>
      <c r="W187" s="95"/>
      <c r="X187" s="95"/>
      <c r="Y187" s="95"/>
      <c r="Z187" s="95"/>
      <c r="AA187" s="95"/>
      <c r="AB187" s="95"/>
      <c r="AC187" s="95"/>
      <c r="AD187" s="95"/>
      <c r="AE187" s="95" t="s">
        <v>120</v>
      </c>
      <c r="AF187" s="95">
        <v>2</v>
      </c>
      <c r="AG187" s="95"/>
      <c r="AH187" s="95"/>
      <c r="AI187" s="95"/>
      <c r="AJ187" s="95"/>
      <c r="AK187" s="95"/>
      <c r="AL187" s="95"/>
      <c r="AM187" s="95"/>
      <c r="AN187" s="95"/>
      <c r="AO187" s="95"/>
      <c r="AP187" s="95"/>
      <c r="AQ187" s="95"/>
      <c r="AR187" s="95"/>
      <c r="AS187" s="95"/>
      <c r="AT187" s="95"/>
      <c r="AU187" s="95"/>
      <c r="AV187" s="95"/>
      <c r="AW187" s="95"/>
      <c r="AX187" s="95"/>
      <c r="AY187" s="95"/>
      <c r="AZ187" s="95"/>
      <c r="BA187" s="95"/>
      <c r="BB187" s="95"/>
      <c r="BC187" s="95"/>
      <c r="BD187" s="95"/>
      <c r="BE187" s="95"/>
      <c r="BF187" s="95"/>
      <c r="BG187" s="95"/>
      <c r="BH187" s="95"/>
    </row>
    <row r="188" spans="1:60" outlineLevel="1" x14ac:dyDescent="0.25">
      <c r="A188" s="96"/>
      <c r="B188" s="96"/>
      <c r="C188" s="116" t="s">
        <v>142</v>
      </c>
      <c r="D188" s="101"/>
      <c r="E188" s="426"/>
      <c r="F188" s="107"/>
      <c r="G188" s="107"/>
      <c r="H188" s="107"/>
      <c r="I188" s="107"/>
      <c r="J188" s="107"/>
      <c r="K188" s="107"/>
      <c r="L188" s="107"/>
      <c r="M188" s="107"/>
      <c r="N188" s="99"/>
      <c r="O188" s="99"/>
      <c r="P188" s="99"/>
      <c r="Q188" s="99"/>
      <c r="R188" s="99"/>
      <c r="S188" s="99"/>
      <c r="T188" s="100"/>
      <c r="U188" s="99"/>
      <c r="V188" s="95"/>
      <c r="W188" s="95"/>
      <c r="X188" s="95"/>
      <c r="Y188" s="95"/>
      <c r="Z188" s="95"/>
      <c r="AA188" s="95"/>
      <c r="AB188" s="95"/>
      <c r="AC188" s="95"/>
      <c r="AD188" s="95"/>
      <c r="AE188" s="95" t="s">
        <v>120</v>
      </c>
      <c r="AF188" s="95">
        <v>2</v>
      </c>
      <c r="AG188" s="95"/>
      <c r="AH188" s="95"/>
      <c r="AI188" s="95"/>
      <c r="AJ188" s="95"/>
      <c r="AK188" s="95"/>
      <c r="AL188" s="95"/>
      <c r="AM188" s="95"/>
      <c r="AN188" s="95"/>
      <c r="AO188" s="95"/>
      <c r="AP188" s="95"/>
      <c r="AQ188" s="95"/>
      <c r="AR188" s="95"/>
      <c r="AS188" s="95"/>
      <c r="AT188" s="95"/>
      <c r="AU188" s="95"/>
      <c r="AV188" s="95"/>
      <c r="AW188" s="95"/>
      <c r="AX188" s="95"/>
      <c r="AY188" s="95"/>
      <c r="AZ188" s="95"/>
      <c r="BA188" s="95"/>
      <c r="BB188" s="95"/>
      <c r="BC188" s="95"/>
      <c r="BD188" s="95"/>
      <c r="BE188" s="95"/>
      <c r="BF188" s="95"/>
      <c r="BG188" s="95"/>
      <c r="BH188" s="95"/>
    </row>
    <row r="189" spans="1:60" outlineLevel="1" x14ac:dyDescent="0.25">
      <c r="A189" s="96"/>
      <c r="B189" s="96"/>
      <c r="C189" s="116" t="s">
        <v>274</v>
      </c>
      <c r="D189" s="101"/>
      <c r="E189" s="426">
        <v>11.5714285714286</v>
      </c>
      <c r="F189" s="107"/>
      <c r="G189" s="107"/>
      <c r="H189" s="107"/>
      <c r="I189" s="107"/>
      <c r="J189" s="107"/>
      <c r="K189" s="107"/>
      <c r="L189" s="107"/>
      <c r="M189" s="107"/>
      <c r="N189" s="99"/>
      <c r="O189" s="99"/>
      <c r="P189" s="99"/>
      <c r="Q189" s="99"/>
      <c r="R189" s="99"/>
      <c r="S189" s="99"/>
      <c r="T189" s="100"/>
      <c r="U189" s="99"/>
      <c r="V189" s="95"/>
      <c r="W189" s="95"/>
      <c r="X189" s="95"/>
      <c r="Y189" s="95"/>
      <c r="Z189" s="95"/>
      <c r="AA189" s="95"/>
      <c r="AB189" s="95"/>
      <c r="AC189" s="95"/>
      <c r="AD189" s="95"/>
      <c r="AE189" s="95" t="s">
        <v>120</v>
      </c>
      <c r="AF189" s="95">
        <v>2</v>
      </c>
      <c r="AG189" s="95"/>
      <c r="AH189" s="95"/>
      <c r="AI189" s="95"/>
      <c r="AJ189" s="95"/>
      <c r="AK189" s="95"/>
      <c r="AL189" s="95"/>
      <c r="AM189" s="95"/>
      <c r="AN189" s="95"/>
      <c r="AO189" s="95"/>
      <c r="AP189" s="95"/>
      <c r="AQ189" s="95"/>
      <c r="AR189" s="95"/>
      <c r="AS189" s="95"/>
      <c r="AT189" s="95"/>
      <c r="AU189" s="95"/>
      <c r="AV189" s="95"/>
      <c r="AW189" s="95"/>
      <c r="AX189" s="95"/>
      <c r="AY189" s="95"/>
      <c r="AZ189" s="95"/>
      <c r="BA189" s="95"/>
      <c r="BB189" s="95"/>
      <c r="BC189" s="95"/>
      <c r="BD189" s="95"/>
      <c r="BE189" s="95"/>
      <c r="BF189" s="95"/>
      <c r="BG189" s="95"/>
      <c r="BH189" s="95"/>
    </row>
    <row r="190" spans="1:60" ht="20.399999999999999" outlineLevel="1" x14ac:dyDescent="0.25">
      <c r="A190" s="96"/>
      <c r="B190" s="96"/>
      <c r="C190" s="116" t="s">
        <v>275</v>
      </c>
      <c r="D190" s="101"/>
      <c r="E190" s="426">
        <v>37.105714285714299</v>
      </c>
      <c r="F190" s="107"/>
      <c r="G190" s="107"/>
      <c r="H190" s="107"/>
      <c r="I190" s="107"/>
      <c r="J190" s="107"/>
      <c r="K190" s="107"/>
      <c r="L190" s="107"/>
      <c r="M190" s="107"/>
      <c r="N190" s="99"/>
      <c r="O190" s="99"/>
      <c r="P190" s="99"/>
      <c r="Q190" s="99"/>
      <c r="R190" s="99"/>
      <c r="S190" s="99"/>
      <c r="T190" s="100"/>
      <c r="U190" s="99"/>
      <c r="V190" s="95"/>
      <c r="W190" s="95"/>
      <c r="X190" s="95"/>
      <c r="Y190" s="95"/>
      <c r="Z190" s="95"/>
      <c r="AA190" s="95"/>
      <c r="AB190" s="95"/>
      <c r="AC190" s="95"/>
      <c r="AD190" s="95"/>
      <c r="AE190" s="95" t="s">
        <v>120</v>
      </c>
      <c r="AF190" s="95">
        <v>2</v>
      </c>
      <c r="AG190" s="95"/>
      <c r="AH190" s="95"/>
      <c r="AI190" s="95"/>
      <c r="AJ190" s="95"/>
      <c r="AK190" s="95"/>
      <c r="AL190" s="95"/>
      <c r="AM190" s="95"/>
      <c r="AN190" s="95"/>
      <c r="AO190" s="95"/>
      <c r="AP190" s="95"/>
      <c r="AQ190" s="95"/>
      <c r="AR190" s="95"/>
      <c r="AS190" s="95"/>
      <c r="AT190" s="95"/>
      <c r="AU190" s="95"/>
      <c r="AV190" s="95"/>
      <c r="AW190" s="95"/>
      <c r="AX190" s="95"/>
      <c r="AY190" s="95"/>
      <c r="AZ190" s="95"/>
      <c r="BA190" s="95"/>
      <c r="BB190" s="95"/>
      <c r="BC190" s="95"/>
      <c r="BD190" s="95"/>
      <c r="BE190" s="95"/>
      <c r="BF190" s="95"/>
      <c r="BG190" s="95"/>
      <c r="BH190" s="95"/>
    </row>
    <row r="191" spans="1:60" outlineLevel="1" x14ac:dyDescent="0.25">
      <c r="A191" s="96"/>
      <c r="B191" s="96"/>
      <c r="C191" s="116" t="s">
        <v>145</v>
      </c>
      <c r="D191" s="101"/>
      <c r="E191" s="426"/>
      <c r="F191" s="107"/>
      <c r="G191" s="107"/>
      <c r="H191" s="107"/>
      <c r="I191" s="107"/>
      <c r="J191" s="107"/>
      <c r="K191" s="107"/>
      <c r="L191" s="107"/>
      <c r="M191" s="107"/>
      <c r="N191" s="99"/>
      <c r="O191" s="99"/>
      <c r="P191" s="99"/>
      <c r="Q191" s="99"/>
      <c r="R191" s="99"/>
      <c r="S191" s="99"/>
      <c r="T191" s="100"/>
      <c r="U191" s="99"/>
      <c r="V191" s="95"/>
      <c r="W191" s="95"/>
      <c r="X191" s="95"/>
      <c r="Y191" s="95"/>
      <c r="Z191" s="95"/>
      <c r="AA191" s="95"/>
      <c r="AB191" s="95"/>
      <c r="AC191" s="95"/>
      <c r="AD191" s="95"/>
      <c r="AE191" s="95" t="s">
        <v>120</v>
      </c>
      <c r="AF191" s="95">
        <v>2</v>
      </c>
      <c r="AG191" s="95"/>
      <c r="AH191" s="95"/>
      <c r="AI191" s="95"/>
      <c r="AJ191" s="95"/>
      <c r="AK191" s="95"/>
      <c r="AL191" s="95"/>
      <c r="AM191" s="95"/>
      <c r="AN191" s="95"/>
      <c r="AO191" s="95"/>
      <c r="AP191" s="95"/>
      <c r="AQ191" s="95"/>
      <c r="AR191" s="95"/>
      <c r="AS191" s="95"/>
      <c r="AT191" s="95"/>
      <c r="AU191" s="95"/>
      <c r="AV191" s="95"/>
      <c r="AW191" s="95"/>
      <c r="AX191" s="95"/>
      <c r="AY191" s="95"/>
      <c r="AZ191" s="95"/>
      <c r="BA191" s="95"/>
      <c r="BB191" s="95"/>
      <c r="BC191" s="95"/>
      <c r="BD191" s="95"/>
      <c r="BE191" s="95"/>
      <c r="BF191" s="95"/>
      <c r="BG191" s="95"/>
      <c r="BH191" s="95"/>
    </row>
    <row r="192" spans="1:60" ht="20.399999999999999" outlineLevel="1" x14ac:dyDescent="0.25">
      <c r="A192" s="96"/>
      <c r="B192" s="96"/>
      <c r="C192" s="116" t="s">
        <v>276</v>
      </c>
      <c r="D192" s="101"/>
      <c r="E192" s="426">
        <v>17.742857142857101</v>
      </c>
      <c r="F192" s="107"/>
      <c r="G192" s="107"/>
      <c r="H192" s="107"/>
      <c r="I192" s="107"/>
      <c r="J192" s="107"/>
      <c r="K192" s="107"/>
      <c r="L192" s="107"/>
      <c r="M192" s="107"/>
      <c r="N192" s="99"/>
      <c r="O192" s="99"/>
      <c r="P192" s="99"/>
      <c r="Q192" s="99"/>
      <c r="R192" s="99"/>
      <c r="S192" s="99"/>
      <c r="T192" s="100"/>
      <c r="U192" s="99"/>
      <c r="V192" s="95"/>
      <c r="W192" s="95"/>
      <c r="X192" s="95"/>
      <c r="Y192" s="95"/>
      <c r="Z192" s="95"/>
      <c r="AA192" s="95"/>
      <c r="AB192" s="95"/>
      <c r="AC192" s="95"/>
      <c r="AD192" s="95"/>
      <c r="AE192" s="95" t="s">
        <v>120</v>
      </c>
      <c r="AF192" s="95">
        <v>2</v>
      </c>
      <c r="AG192" s="95"/>
      <c r="AH192" s="95"/>
      <c r="AI192" s="95"/>
      <c r="AJ192" s="95"/>
      <c r="AK192" s="95"/>
      <c r="AL192" s="95"/>
      <c r="AM192" s="95"/>
      <c r="AN192" s="95"/>
      <c r="AO192" s="95"/>
      <c r="AP192" s="95"/>
      <c r="AQ192" s="95"/>
      <c r="AR192" s="95"/>
      <c r="AS192" s="95"/>
      <c r="AT192" s="95"/>
      <c r="AU192" s="95"/>
      <c r="AV192" s="95"/>
      <c r="AW192" s="95"/>
      <c r="AX192" s="95"/>
      <c r="AY192" s="95"/>
      <c r="AZ192" s="95"/>
      <c r="BA192" s="95"/>
      <c r="BB192" s="95"/>
      <c r="BC192" s="95"/>
      <c r="BD192" s="95"/>
      <c r="BE192" s="95"/>
      <c r="BF192" s="95"/>
      <c r="BG192" s="95"/>
      <c r="BH192" s="95"/>
    </row>
    <row r="193" spans="1:60" ht="20.399999999999999" outlineLevel="1" x14ac:dyDescent="0.25">
      <c r="A193" s="96"/>
      <c r="B193" s="96"/>
      <c r="C193" s="116" t="s">
        <v>277</v>
      </c>
      <c r="D193" s="101"/>
      <c r="E193" s="426">
        <v>23.605714285714299</v>
      </c>
      <c r="F193" s="107"/>
      <c r="G193" s="107"/>
      <c r="H193" s="107"/>
      <c r="I193" s="107"/>
      <c r="J193" s="107"/>
      <c r="K193" s="107"/>
      <c r="L193" s="107"/>
      <c r="M193" s="107"/>
      <c r="N193" s="99"/>
      <c r="O193" s="99"/>
      <c r="P193" s="99"/>
      <c r="Q193" s="99"/>
      <c r="R193" s="99"/>
      <c r="S193" s="99"/>
      <c r="T193" s="100"/>
      <c r="U193" s="99"/>
      <c r="V193" s="95"/>
      <c r="W193" s="95"/>
      <c r="X193" s="95"/>
      <c r="Y193" s="95"/>
      <c r="Z193" s="95"/>
      <c r="AA193" s="95"/>
      <c r="AB193" s="95"/>
      <c r="AC193" s="95"/>
      <c r="AD193" s="95"/>
      <c r="AE193" s="95" t="s">
        <v>120</v>
      </c>
      <c r="AF193" s="95">
        <v>2</v>
      </c>
      <c r="AG193" s="95"/>
      <c r="AH193" s="95"/>
      <c r="AI193" s="95"/>
      <c r="AJ193" s="95"/>
      <c r="AK193" s="95"/>
      <c r="AL193" s="95"/>
      <c r="AM193" s="95"/>
      <c r="AN193" s="95"/>
      <c r="AO193" s="95"/>
      <c r="AP193" s="95"/>
      <c r="AQ193" s="95"/>
      <c r="AR193" s="95"/>
      <c r="AS193" s="95"/>
      <c r="AT193" s="95"/>
      <c r="AU193" s="95"/>
      <c r="AV193" s="95"/>
      <c r="AW193" s="95"/>
      <c r="AX193" s="95"/>
      <c r="AY193" s="95"/>
      <c r="AZ193" s="95"/>
      <c r="BA193" s="95"/>
      <c r="BB193" s="95"/>
      <c r="BC193" s="95"/>
      <c r="BD193" s="95"/>
      <c r="BE193" s="95"/>
      <c r="BF193" s="95"/>
      <c r="BG193" s="95"/>
      <c r="BH193" s="95"/>
    </row>
    <row r="194" spans="1:60" outlineLevel="1" x14ac:dyDescent="0.25">
      <c r="A194" s="96"/>
      <c r="B194" s="96"/>
      <c r="C194" s="119" t="s">
        <v>270</v>
      </c>
      <c r="D194" s="105"/>
      <c r="E194" s="431">
        <v>78.917142857142906</v>
      </c>
      <c r="F194" s="107"/>
      <c r="G194" s="107"/>
      <c r="H194" s="107"/>
      <c r="I194" s="107"/>
      <c r="J194" s="107"/>
      <c r="K194" s="107"/>
      <c r="L194" s="107"/>
      <c r="M194" s="107"/>
      <c r="N194" s="99"/>
      <c r="O194" s="99"/>
      <c r="P194" s="99"/>
      <c r="Q194" s="99"/>
      <c r="R194" s="99"/>
      <c r="S194" s="99"/>
      <c r="T194" s="100"/>
      <c r="U194" s="99"/>
      <c r="V194" s="95"/>
      <c r="W194" s="95"/>
      <c r="X194" s="95"/>
      <c r="Y194" s="95"/>
      <c r="Z194" s="95"/>
      <c r="AA194" s="95"/>
      <c r="AB194" s="95"/>
      <c r="AC194" s="95"/>
      <c r="AD194" s="95"/>
      <c r="AE194" s="95" t="s">
        <v>120</v>
      </c>
      <c r="AF194" s="95">
        <v>3</v>
      </c>
      <c r="AG194" s="95"/>
      <c r="AH194" s="95"/>
      <c r="AI194" s="95"/>
      <c r="AJ194" s="95"/>
      <c r="AK194" s="95"/>
      <c r="AL194" s="95"/>
      <c r="AM194" s="95"/>
      <c r="AN194" s="95"/>
      <c r="AO194" s="95"/>
      <c r="AP194" s="95"/>
      <c r="AQ194" s="95"/>
      <c r="AR194" s="95"/>
      <c r="AS194" s="95"/>
      <c r="AT194" s="95"/>
      <c r="AU194" s="95"/>
      <c r="AV194" s="95"/>
      <c r="AW194" s="95"/>
      <c r="AX194" s="95"/>
      <c r="AY194" s="95"/>
      <c r="AZ194" s="95"/>
      <c r="BA194" s="95"/>
      <c r="BB194" s="95"/>
      <c r="BC194" s="95"/>
      <c r="BD194" s="95"/>
      <c r="BE194" s="95"/>
      <c r="BF194" s="95"/>
      <c r="BG194" s="95"/>
      <c r="BH194" s="95"/>
    </row>
    <row r="195" spans="1:60" outlineLevel="1" x14ac:dyDescent="0.25">
      <c r="A195" s="96"/>
      <c r="B195" s="96"/>
      <c r="C195" s="115" t="s">
        <v>123</v>
      </c>
      <c r="D195" s="101"/>
      <c r="E195" s="426"/>
      <c r="F195" s="107"/>
      <c r="G195" s="107"/>
      <c r="H195" s="107"/>
      <c r="I195" s="107"/>
      <c r="J195" s="107"/>
      <c r="K195" s="107"/>
      <c r="L195" s="107"/>
      <c r="M195" s="107"/>
      <c r="N195" s="99"/>
      <c r="O195" s="99"/>
      <c r="P195" s="99"/>
      <c r="Q195" s="99"/>
      <c r="R195" s="99"/>
      <c r="S195" s="99"/>
      <c r="T195" s="100"/>
      <c r="U195" s="99"/>
      <c r="V195" s="95"/>
      <c r="W195" s="95"/>
      <c r="X195" s="95"/>
      <c r="Y195" s="95"/>
      <c r="Z195" s="95"/>
      <c r="AA195" s="95"/>
      <c r="AB195" s="95"/>
      <c r="AC195" s="95"/>
      <c r="AD195" s="95"/>
      <c r="AE195" s="95" t="s">
        <v>120</v>
      </c>
      <c r="AF195" s="95">
        <v>0</v>
      </c>
      <c r="AG195" s="95"/>
      <c r="AH195" s="95"/>
      <c r="AI195" s="95"/>
      <c r="AJ195" s="95"/>
      <c r="AK195" s="95"/>
      <c r="AL195" s="95"/>
      <c r="AM195" s="95"/>
      <c r="AN195" s="95"/>
      <c r="AO195" s="95"/>
      <c r="AP195" s="95"/>
      <c r="AQ195" s="95"/>
      <c r="AR195" s="95"/>
      <c r="AS195" s="95"/>
      <c r="AT195" s="95"/>
      <c r="AU195" s="95"/>
      <c r="AV195" s="95"/>
      <c r="AW195" s="95"/>
      <c r="AX195" s="95"/>
      <c r="AY195" s="95"/>
      <c r="AZ195" s="95"/>
      <c r="BA195" s="95"/>
      <c r="BB195" s="95"/>
      <c r="BC195" s="95"/>
      <c r="BD195" s="95"/>
      <c r="BE195" s="95"/>
      <c r="BF195" s="95"/>
      <c r="BG195" s="95"/>
      <c r="BH195" s="95"/>
    </row>
    <row r="196" spans="1:60" outlineLevel="1" x14ac:dyDescent="0.25">
      <c r="A196" s="96"/>
      <c r="B196" s="96"/>
      <c r="C196" s="117" t="s">
        <v>278</v>
      </c>
      <c r="D196" s="102"/>
      <c r="E196" s="427">
        <v>110.6</v>
      </c>
      <c r="G196" s="107"/>
      <c r="H196" s="107"/>
      <c r="I196" s="107"/>
      <c r="J196" s="107"/>
      <c r="K196" s="107"/>
      <c r="L196" s="107"/>
      <c r="M196" s="107"/>
      <c r="N196" s="99"/>
      <c r="O196" s="99"/>
      <c r="P196" s="99"/>
      <c r="Q196" s="99"/>
      <c r="R196" s="99"/>
      <c r="S196" s="99"/>
      <c r="T196" s="100"/>
      <c r="U196" s="99"/>
      <c r="V196" s="95"/>
      <c r="W196" s="95"/>
      <c r="X196" s="95"/>
      <c r="Y196" s="95"/>
      <c r="Z196" s="95"/>
      <c r="AA196" s="95"/>
      <c r="AB196" s="95"/>
      <c r="AC196" s="95"/>
      <c r="AD196" s="95"/>
      <c r="AE196" s="95" t="s">
        <v>120</v>
      </c>
      <c r="AF196" s="95">
        <v>0</v>
      </c>
      <c r="AG196" s="95"/>
      <c r="AH196" s="95"/>
      <c r="AI196" s="95"/>
      <c r="AJ196" s="95"/>
      <c r="AK196" s="95"/>
      <c r="AL196" s="95"/>
      <c r="AM196" s="95"/>
      <c r="AN196" s="95"/>
      <c r="AO196" s="95"/>
      <c r="AP196" s="95"/>
      <c r="AQ196" s="95"/>
      <c r="AR196" s="95"/>
      <c r="AS196" s="95"/>
      <c r="AT196" s="95"/>
      <c r="AU196" s="95"/>
      <c r="AV196" s="95"/>
      <c r="AW196" s="95"/>
      <c r="AX196" s="95"/>
      <c r="AY196" s="95"/>
      <c r="AZ196" s="95"/>
      <c r="BA196" s="95"/>
      <c r="BB196" s="95"/>
      <c r="BC196" s="95"/>
      <c r="BD196" s="95"/>
      <c r="BE196" s="95"/>
      <c r="BF196" s="95"/>
      <c r="BG196" s="95"/>
      <c r="BH196" s="95"/>
    </row>
    <row r="197" spans="1:60" outlineLevel="1" x14ac:dyDescent="0.25">
      <c r="A197" s="96">
        <v>34</v>
      </c>
      <c r="B197" s="96" t="s">
        <v>161</v>
      </c>
      <c r="C197" s="114" t="s">
        <v>162</v>
      </c>
      <c r="D197" s="99" t="s">
        <v>163</v>
      </c>
      <c r="E197" s="425">
        <v>2.86</v>
      </c>
      <c r="F197" s="106"/>
      <c r="G197" s="107">
        <f>ROUND(E197*F197,2)</f>
        <v>0</v>
      </c>
      <c r="H197" s="107"/>
      <c r="I197" s="107">
        <f>ROUND(E197*H197,2)</f>
        <v>0</v>
      </c>
      <c r="J197" s="107"/>
      <c r="K197" s="107">
        <f>ROUND(E197*J197,2)</f>
        <v>0</v>
      </c>
      <c r="L197" s="107">
        <v>21</v>
      </c>
      <c r="M197" s="107">
        <f>G197*(1+L197/100)</f>
        <v>0</v>
      </c>
      <c r="N197" s="99">
        <v>0</v>
      </c>
      <c r="O197" s="99">
        <f>ROUND(E197*N197,5)</f>
        <v>0</v>
      </c>
      <c r="P197" s="99">
        <v>0</v>
      </c>
      <c r="Q197" s="99">
        <f>ROUND(E197*P197,5)</f>
        <v>0</v>
      </c>
      <c r="R197" s="99"/>
      <c r="S197" s="99"/>
      <c r="T197" s="100">
        <v>2.1</v>
      </c>
      <c r="U197" s="99">
        <f>ROUND(E197*T197,2)</f>
        <v>6.01</v>
      </c>
      <c r="V197" s="95"/>
      <c r="W197" s="95"/>
      <c r="X197" s="95"/>
      <c r="Y197" s="95"/>
      <c r="Z197" s="95"/>
      <c r="AA197" s="95"/>
      <c r="AB197" s="95"/>
      <c r="AC197" s="95"/>
      <c r="AD197" s="95"/>
      <c r="AE197" s="95" t="s">
        <v>118</v>
      </c>
      <c r="AF197" s="95"/>
      <c r="AG197" s="95"/>
      <c r="AH197" s="95"/>
      <c r="AI197" s="95"/>
      <c r="AJ197" s="95"/>
      <c r="AK197" s="95"/>
      <c r="AL197" s="95"/>
      <c r="AM197" s="95"/>
      <c r="AN197" s="95"/>
      <c r="AO197" s="95"/>
      <c r="AP197" s="95"/>
      <c r="AQ197" s="95"/>
      <c r="AR197" s="95"/>
      <c r="AS197" s="95"/>
      <c r="AT197" s="95"/>
      <c r="AU197" s="95"/>
      <c r="AV197" s="95"/>
      <c r="AW197" s="95"/>
      <c r="AX197" s="95"/>
      <c r="AY197" s="95"/>
      <c r="AZ197" s="95"/>
      <c r="BA197" s="95"/>
      <c r="BB197" s="95"/>
      <c r="BC197" s="95"/>
      <c r="BD197" s="95"/>
      <c r="BE197" s="95"/>
      <c r="BF197" s="95"/>
      <c r="BG197" s="95"/>
      <c r="BH197" s="95"/>
    </row>
    <row r="198" spans="1:60" x14ac:dyDescent="0.25">
      <c r="A198" s="97" t="s">
        <v>113</v>
      </c>
      <c r="B198" s="97" t="s">
        <v>78</v>
      </c>
      <c r="C198" s="118" t="s">
        <v>79</v>
      </c>
      <c r="D198" s="103"/>
      <c r="E198" s="428"/>
      <c r="F198" s="107"/>
      <c r="G198" s="108">
        <f>SUMIF(AE199:AE204,"&lt;&gt;NOR",G199:G204)</f>
        <v>0</v>
      </c>
      <c r="H198" s="108"/>
      <c r="I198" s="108">
        <f>SUM(I199:I204)</f>
        <v>0</v>
      </c>
      <c r="J198" s="108"/>
      <c r="K198" s="108">
        <f>SUM(K199:K204)</f>
        <v>0</v>
      </c>
      <c r="L198" s="108"/>
      <c r="M198" s="108">
        <f>SUM(M199:M204)</f>
        <v>0</v>
      </c>
      <c r="N198" s="103"/>
      <c r="O198" s="103">
        <f>SUM(O199:O204)</f>
        <v>1.4189999999999999E-2</v>
      </c>
      <c r="P198" s="103"/>
      <c r="Q198" s="103">
        <f>SUM(Q199:Q204)</f>
        <v>0</v>
      </c>
      <c r="R198" s="103"/>
      <c r="S198" s="103"/>
      <c r="T198" s="104"/>
      <c r="U198" s="103">
        <f>SUM(U199:U204)</f>
        <v>8.67</v>
      </c>
      <c r="AE198" t="s">
        <v>114</v>
      </c>
    </row>
    <row r="199" spans="1:60" ht="20.399999999999999" outlineLevel="1" x14ac:dyDescent="0.25">
      <c r="A199" s="96">
        <v>35</v>
      </c>
      <c r="B199" s="96" t="s">
        <v>279</v>
      </c>
      <c r="C199" s="114" t="s">
        <v>280</v>
      </c>
      <c r="D199" s="99" t="s">
        <v>117</v>
      </c>
      <c r="E199" s="425">
        <v>64.5</v>
      </c>
      <c r="F199" s="106"/>
      <c r="G199" s="107">
        <f>ROUND(E199*F199,2)</f>
        <v>0</v>
      </c>
      <c r="H199" s="107"/>
      <c r="I199" s="107">
        <f>ROUND(E199*H199,2)</f>
        <v>0</v>
      </c>
      <c r="J199" s="107"/>
      <c r="K199" s="107">
        <f>ROUND(E199*J199,2)</f>
        <v>0</v>
      </c>
      <c r="L199" s="107">
        <v>21</v>
      </c>
      <c r="M199" s="107">
        <f>G199*(1+L199/100)</f>
        <v>0</v>
      </c>
      <c r="N199" s="99">
        <v>2.2000000000000001E-4</v>
      </c>
      <c r="O199" s="99">
        <f>ROUND(E199*N199,5)</f>
        <v>1.4189999999999999E-2</v>
      </c>
      <c r="P199" s="99">
        <v>0</v>
      </c>
      <c r="Q199" s="99">
        <f>ROUND(E199*P199,5)</f>
        <v>0</v>
      </c>
      <c r="R199" s="99"/>
      <c r="S199" s="99"/>
      <c r="T199" s="100">
        <v>0.13439000000000001</v>
      </c>
      <c r="U199" s="99">
        <f>ROUND(E199*T199,2)</f>
        <v>8.67</v>
      </c>
      <c r="V199" s="95"/>
      <c r="W199" s="95"/>
      <c r="X199" s="95"/>
      <c r="Y199" s="95"/>
      <c r="Z199" s="95"/>
      <c r="AA199" s="95"/>
      <c r="AB199" s="95"/>
      <c r="AC199" s="95"/>
      <c r="AD199" s="95"/>
      <c r="AE199" s="95" t="s">
        <v>136</v>
      </c>
      <c r="AF199" s="95"/>
      <c r="AG199" s="95"/>
      <c r="AH199" s="95"/>
      <c r="AI199" s="95"/>
      <c r="AJ199" s="95"/>
      <c r="AK199" s="95"/>
      <c r="AL199" s="95"/>
      <c r="AM199" s="95"/>
      <c r="AN199" s="95"/>
      <c r="AO199" s="95"/>
      <c r="AP199" s="95"/>
      <c r="AQ199" s="95"/>
      <c r="AR199" s="95"/>
      <c r="AS199" s="95"/>
      <c r="AT199" s="95"/>
      <c r="AU199" s="95"/>
      <c r="AV199" s="95"/>
      <c r="AW199" s="95"/>
      <c r="AX199" s="95"/>
      <c r="AY199" s="95"/>
      <c r="AZ199" s="95"/>
      <c r="BA199" s="95"/>
      <c r="BB199" s="95"/>
      <c r="BC199" s="95"/>
      <c r="BD199" s="95"/>
      <c r="BE199" s="95"/>
      <c r="BF199" s="95"/>
      <c r="BG199" s="95"/>
      <c r="BH199" s="95"/>
    </row>
    <row r="200" spans="1:60" outlineLevel="1" x14ac:dyDescent="0.25">
      <c r="A200" s="96"/>
      <c r="B200" s="96"/>
      <c r="C200" s="115" t="s">
        <v>119</v>
      </c>
      <c r="D200" s="101"/>
      <c r="E200" s="426"/>
      <c r="F200" s="107"/>
      <c r="G200" s="107"/>
      <c r="H200" s="107"/>
      <c r="I200" s="107"/>
      <c r="J200" s="107"/>
      <c r="K200" s="107"/>
      <c r="L200" s="107"/>
      <c r="M200" s="107"/>
      <c r="N200" s="99"/>
      <c r="O200" s="99"/>
      <c r="P200" s="99"/>
      <c r="Q200" s="99"/>
      <c r="R200" s="99"/>
      <c r="S200" s="99"/>
      <c r="T200" s="100"/>
      <c r="U200" s="99"/>
      <c r="V200" s="95"/>
      <c r="W200" s="95"/>
      <c r="X200" s="95"/>
      <c r="Y200" s="95"/>
      <c r="Z200" s="95"/>
      <c r="AA200" s="95"/>
      <c r="AB200" s="95"/>
      <c r="AC200" s="95"/>
      <c r="AD200" s="95"/>
      <c r="AE200" s="95" t="s">
        <v>120</v>
      </c>
      <c r="AF200" s="95">
        <v>2</v>
      </c>
      <c r="AG200" s="95"/>
      <c r="AH200" s="95"/>
      <c r="AI200" s="95"/>
      <c r="AJ200" s="95"/>
      <c r="AK200" s="95"/>
      <c r="AL200" s="95"/>
      <c r="AM200" s="95"/>
      <c r="AN200" s="95"/>
      <c r="AO200" s="95"/>
      <c r="AP200" s="95"/>
      <c r="AQ200" s="95"/>
      <c r="AR200" s="95"/>
      <c r="AS200" s="95"/>
      <c r="AT200" s="95"/>
      <c r="AU200" s="95"/>
      <c r="AV200" s="95"/>
      <c r="AW200" s="95"/>
      <c r="AX200" s="95"/>
      <c r="AY200" s="95"/>
      <c r="AZ200" s="95"/>
      <c r="BA200" s="95"/>
      <c r="BB200" s="95"/>
      <c r="BC200" s="95"/>
      <c r="BD200" s="95"/>
      <c r="BE200" s="95"/>
      <c r="BF200" s="95"/>
      <c r="BG200" s="95"/>
      <c r="BH200" s="95"/>
    </row>
    <row r="201" spans="1:60" outlineLevel="1" x14ac:dyDescent="0.25">
      <c r="A201" s="96"/>
      <c r="B201" s="96"/>
      <c r="C201" s="116" t="s">
        <v>281</v>
      </c>
      <c r="D201" s="101"/>
      <c r="E201" s="426">
        <v>41.04</v>
      </c>
      <c r="F201" s="107"/>
      <c r="G201" s="107"/>
      <c r="H201" s="107"/>
      <c r="I201" s="107"/>
      <c r="J201" s="107"/>
      <c r="K201" s="107"/>
      <c r="L201" s="107"/>
      <c r="M201" s="107"/>
      <c r="N201" s="99"/>
      <c r="O201" s="99"/>
      <c r="P201" s="99"/>
      <c r="Q201" s="99"/>
      <c r="R201" s="99"/>
      <c r="S201" s="99"/>
      <c r="T201" s="100"/>
      <c r="U201" s="99"/>
      <c r="V201" s="95"/>
      <c r="W201" s="95"/>
      <c r="X201" s="95"/>
      <c r="Y201" s="95"/>
      <c r="Z201" s="95"/>
      <c r="AA201" s="95"/>
      <c r="AB201" s="95"/>
      <c r="AC201" s="95"/>
      <c r="AD201" s="95"/>
      <c r="AE201" s="95" t="s">
        <v>120</v>
      </c>
      <c r="AF201" s="95">
        <v>2</v>
      </c>
      <c r="AG201" s="95"/>
      <c r="AH201" s="95"/>
      <c r="AI201" s="95"/>
      <c r="AJ201" s="95"/>
      <c r="AK201" s="95"/>
      <c r="AL201" s="95"/>
      <c r="AM201" s="95"/>
      <c r="AN201" s="95"/>
      <c r="AO201" s="95"/>
      <c r="AP201" s="95"/>
      <c r="AQ201" s="95"/>
      <c r="AR201" s="95"/>
      <c r="AS201" s="95"/>
      <c r="AT201" s="95"/>
      <c r="AU201" s="95"/>
      <c r="AV201" s="95"/>
      <c r="AW201" s="95"/>
      <c r="AX201" s="95"/>
      <c r="AY201" s="95"/>
      <c r="AZ201" s="95"/>
      <c r="BA201" s="95"/>
      <c r="BB201" s="95"/>
      <c r="BC201" s="95"/>
      <c r="BD201" s="95"/>
      <c r="BE201" s="95"/>
      <c r="BF201" s="95"/>
      <c r="BG201" s="95"/>
      <c r="BH201" s="95"/>
    </row>
    <row r="202" spans="1:60" outlineLevel="1" x14ac:dyDescent="0.25">
      <c r="A202" s="96"/>
      <c r="B202" s="96"/>
      <c r="C202" s="116" t="s">
        <v>282</v>
      </c>
      <c r="D202" s="101"/>
      <c r="E202" s="426">
        <v>23.3</v>
      </c>
      <c r="F202" s="107"/>
      <c r="G202" s="107"/>
      <c r="H202" s="107"/>
      <c r="I202" s="107"/>
      <c r="J202" s="107"/>
      <c r="K202" s="107"/>
      <c r="L202" s="107"/>
      <c r="M202" s="107"/>
      <c r="N202" s="99"/>
      <c r="O202" s="99"/>
      <c r="P202" s="99"/>
      <c r="Q202" s="99"/>
      <c r="R202" s="99"/>
      <c r="S202" s="99"/>
      <c r="T202" s="100"/>
      <c r="U202" s="99"/>
      <c r="V202" s="95"/>
      <c r="W202" s="95"/>
      <c r="X202" s="95"/>
      <c r="Y202" s="95"/>
      <c r="Z202" s="95"/>
      <c r="AA202" s="95"/>
      <c r="AB202" s="95"/>
      <c r="AC202" s="95"/>
      <c r="AD202" s="95"/>
      <c r="AE202" s="95" t="s">
        <v>120</v>
      </c>
      <c r="AF202" s="95">
        <v>2</v>
      </c>
      <c r="AG202" s="95"/>
      <c r="AH202" s="95"/>
      <c r="AI202" s="95"/>
      <c r="AJ202" s="95"/>
      <c r="AK202" s="95"/>
      <c r="AL202" s="95"/>
      <c r="AM202" s="95"/>
      <c r="AN202" s="95"/>
      <c r="AO202" s="95"/>
      <c r="AP202" s="95"/>
      <c r="AQ202" s="95"/>
      <c r="AR202" s="95"/>
      <c r="AS202" s="95"/>
      <c r="AT202" s="95"/>
      <c r="AU202" s="95"/>
      <c r="AV202" s="95"/>
      <c r="AW202" s="95"/>
      <c r="AX202" s="95"/>
      <c r="AY202" s="95"/>
      <c r="AZ202" s="95"/>
      <c r="BA202" s="95"/>
      <c r="BB202" s="95"/>
      <c r="BC202" s="95"/>
      <c r="BD202" s="95"/>
      <c r="BE202" s="95"/>
      <c r="BF202" s="95"/>
      <c r="BG202" s="95"/>
      <c r="BH202" s="95"/>
    </row>
    <row r="203" spans="1:60" outlineLevel="1" x14ac:dyDescent="0.25">
      <c r="A203" s="96"/>
      <c r="B203" s="96"/>
      <c r="C203" s="115" t="s">
        <v>123</v>
      </c>
      <c r="D203" s="101"/>
      <c r="E203" s="426"/>
      <c r="F203" s="107"/>
      <c r="G203" s="107"/>
      <c r="H203" s="107"/>
      <c r="I203" s="107"/>
      <c r="J203" s="107"/>
      <c r="K203" s="107"/>
      <c r="L203" s="107"/>
      <c r="M203" s="107"/>
      <c r="N203" s="99"/>
      <c r="O203" s="99"/>
      <c r="P203" s="99"/>
      <c r="Q203" s="99"/>
      <c r="R203" s="99"/>
      <c r="S203" s="99"/>
      <c r="T203" s="100"/>
      <c r="U203" s="99"/>
      <c r="V203" s="95"/>
      <c r="W203" s="95"/>
      <c r="X203" s="95"/>
      <c r="Y203" s="95"/>
      <c r="Z203" s="95"/>
      <c r="AA203" s="95"/>
      <c r="AB203" s="95"/>
      <c r="AC203" s="95"/>
      <c r="AD203" s="95"/>
      <c r="AE203" s="95" t="s">
        <v>120</v>
      </c>
      <c r="AF203" s="95">
        <v>0</v>
      </c>
      <c r="AG203" s="95"/>
      <c r="AH203" s="95"/>
      <c r="AI203" s="95"/>
      <c r="AJ203" s="95"/>
      <c r="AK203" s="95"/>
      <c r="AL203" s="95"/>
      <c r="AM203" s="95"/>
      <c r="AN203" s="95"/>
      <c r="AO203" s="95"/>
      <c r="AP203" s="95"/>
      <c r="AQ203" s="95"/>
      <c r="AR203" s="95"/>
      <c r="AS203" s="95"/>
      <c r="AT203" s="95"/>
      <c r="AU203" s="95"/>
      <c r="AV203" s="95"/>
      <c r="AW203" s="95"/>
      <c r="AX203" s="95"/>
      <c r="AY203" s="95"/>
      <c r="AZ203" s="95"/>
      <c r="BA203" s="95"/>
      <c r="BB203" s="95"/>
      <c r="BC203" s="95"/>
      <c r="BD203" s="95"/>
      <c r="BE203" s="95"/>
      <c r="BF203" s="95"/>
      <c r="BG203" s="95"/>
      <c r="BH203" s="95"/>
    </row>
    <row r="204" spans="1:60" outlineLevel="1" x14ac:dyDescent="0.25">
      <c r="A204" s="96"/>
      <c r="B204" s="96"/>
      <c r="C204" s="117" t="s">
        <v>283</v>
      </c>
      <c r="D204" s="102"/>
      <c r="E204" s="427">
        <v>64.5</v>
      </c>
      <c r="F204" s="107"/>
      <c r="G204" s="107"/>
      <c r="H204" s="107"/>
      <c r="I204" s="107"/>
      <c r="J204" s="107"/>
      <c r="K204" s="107"/>
      <c r="L204" s="107"/>
      <c r="M204" s="107"/>
      <c r="N204" s="99"/>
      <c r="O204" s="99"/>
      <c r="P204" s="99"/>
      <c r="Q204" s="99"/>
      <c r="R204" s="99"/>
      <c r="S204" s="99"/>
      <c r="T204" s="100"/>
      <c r="U204" s="99"/>
      <c r="V204" s="95"/>
      <c r="W204" s="95"/>
      <c r="X204" s="95"/>
      <c r="Y204" s="95"/>
      <c r="Z204" s="95"/>
      <c r="AA204" s="95"/>
      <c r="AB204" s="95"/>
      <c r="AC204" s="95"/>
      <c r="AD204" s="95"/>
      <c r="AE204" s="95" t="s">
        <v>120</v>
      </c>
      <c r="AF204" s="95">
        <v>0</v>
      </c>
      <c r="AG204" s="95"/>
      <c r="AH204" s="95"/>
      <c r="AI204" s="95"/>
      <c r="AJ204" s="95"/>
      <c r="AK204" s="95"/>
      <c r="AL204" s="95"/>
      <c r="AM204" s="95"/>
      <c r="AN204" s="95"/>
      <c r="AO204" s="95"/>
      <c r="AP204" s="95"/>
      <c r="AQ204" s="95"/>
      <c r="AR204" s="95"/>
      <c r="AS204" s="95"/>
      <c r="AT204" s="95"/>
      <c r="AU204" s="95"/>
      <c r="AV204" s="95"/>
      <c r="AW204" s="95"/>
      <c r="AX204" s="95"/>
      <c r="AY204" s="95"/>
      <c r="AZ204" s="95"/>
      <c r="BA204" s="95"/>
      <c r="BB204" s="95"/>
      <c r="BC204" s="95"/>
      <c r="BD204" s="95"/>
      <c r="BE204" s="95"/>
      <c r="BF204" s="95"/>
      <c r="BG204" s="95"/>
      <c r="BH204" s="95"/>
    </row>
    <row r="205" spans="1:60" x14ac:dyDescent="0.25">
      <c r="A205" s="97" t="s">
        <v>113</v>
      </c>
      <c r="B205" s="97" t="s">
        <v>1116</v>
      </c>
      <c r="C205" s="118" t="s">
        <v>1117</v>
      </c>
      <c r="D205" s="103"/>
      <c r="E205" s="428"/>
      <c r="F205" s="108"/>
      <c r="G205" s="108">
        <f>SUMIF(AE206:AE211,"&lt;&gt;NOR",G206:G211)</f>
        <v>0</v>
      </c>
      <c r="H205" s="108"/>
      <c r="I205" s="108">
        <f>SUM(I206:I211)</f>
        <v>0</v>
      </c>
      <c r="J205" s="108"/>
      <c r="K205" s="108">
        <f>SUM(K206:K211)</f>
        <v>0</v>
      </c>
      <c r="L205" s="108"/>
      <c r="M205" s="108">
        <f>SUM(M206:M211)</f>
        <v>0</v>
      </c>
      <c r="N205" s="103"/>
      <c r="O205" s="103">
        <f>SUM(O206:O211)</f>
        <v>1.512E-2</v>
      </c>
      <c r="P205" s="103"/>
      <c r="Q205" s="103">
        <f>SUM(Q206:Q211)</f>
        <v>0</v>
      </c>
      <c r="R205" s="103"/>
      <c r="S205" s="103"/>
      <c r="T205" s="104"/>
      <c r="U205" s="103">
        <f>SUM(U206:U211)</f>
        <v>3.88</v>
      </c>
      <c r="AE205" t="s">
        <v>114</v>
      </c>
    </row>
    <row r="206" spans="1:60" outlineLevel="1" x14ac:dyDescent="0.25">
      <c r="A206" s="96">
        <v>36</v>
      </c>
      <c r="B206" s="96" t="s">
        <v>1118</v>
      </c>
      <c r="C206" s="114" t="s">
        <v>1119</v>
      </c>
      <c r="D206" s="99" t="s">
        <v>117</v>
      </c>
      <c r="E206" s="425">
        <v>1.44</v>
      </c>
      <c r="F206" s="106"/>
      <c r="G206" s="107">
        <f>ROUND(E206*F206,2)</f>
        <v>0</v>
      </c>
      <c r="H206" s="107"/>
      <c r="I206" s="107">
        <f>ROUND(E206*H206,2)</f>
        <v>0</v>
      </c>
      <c r="J206" s="107"/>
      <c r="K206" s="107">
        <f>ROUND(E206*J206,2)</f>
        <v>0</v>
      </c>
      <c r="L206" s="107">
        <v>21</v>
      </c>
      <c r="M206" s="107">
        <f>G206*(1+L206/100)</f>
        <v>0</v>
      </c>
      <c r="N206" s="99">
        <v>8.0000000000000007E-5</v>
      </c>
      <c r="O206" s="99">
        <f>ROUND(E206*N206,5)</f>
        <v>1.2E-4</v>
      </c>
      <c r="P206" s="99">
        <v>0</v>
      </c>
      <c r="Q206" s="99">
        <f>ROUND(E206*P206,5)</f>
        <v>0</v>
      </c>
      <c r="R206" s="99"/>
      <c r="S206" s="99"/>
      <c r="T206" s="100">
        <v>2.1</v>
      </c>
      <c r="U206" s="99">
        <f>ROUND(E206*T206,2)</f>
        <v>3.02</v>
      </c>
      <c r="V206" s="95"/>
      <c r="W206" s="95"/>
      <c r="X206" s="95"/>
      <c r="Y206" s="95"/>
      <c r="Z206" s="95"/>
      <c r="AA206" s="95"/>
      <c r="AB206" s="95"/>
      <c r="AC206" s="95"/>
      <c r="AD206" s="95"/>
      <c r="AE206" s="95" t="s">
        <v>118</v>
      </c>
      <c r="AF206" s="95"/>
      <c r="AG206" s="95"/>
      <c r="AH206" s="95"/>
      <c r="AI206" s="95"/>
      <c r="AJ206" s="95"/>
      <c r="AK206" s="95"/>
      <c r="AL206" s="95"/>
      <c r="AM206" s="95"/>
      <c r="AN206" s="95"/>
      <c r="AO206" s="95"/>
      <c r="AP206" s="95"/>
      <c r="AQ206" s="95"/>
      <c r="AR206" s="95"/>
      <c r="AS206" s="95"/>
      <c r="AT206" s="95"/>
      <c r="AU206" s="95"/>
      <c r="AV206" s="95"/>
      <c r="AW206" s="95"/>
      <c r="AX206" s="95"/>
      <c r="AY206" s="95"/>
      <c r="AZ206" s="95"/>
      <c r="BA206" s="95"/>
      <c r="BB206" s="95"/>
      <c r="BC206" s="95"/>
      <c r="BD206" s="95"/>
      <c r="BE206" s="95"/>
      <c r="BF206" s="95"/>
      <c r="BG206" s="95"/>
      <c r="BH206" s="95"/>
    </row>
    <row r="207" spans="1:60" outlineLevel="1" x14ac:dyDescent="0.25">
      <c r="A207" s="96"/>
      <c r="B207" s="96"/>
      <c r="C207" s="117" t="s">
        <v>1120</v>
      </c>
      <c r="D207" s="102"/>
      <c r="E207" s="427">
        <v>1.44</v>
      </c>
      <c r="F207" s="107"/>
      <c r="G207" s="107"/>
      <c r="H207" s="107"/>
      <c r="I207" s="107"/>
      <c r="J207" s="107"/>
      <c r="K207" s="107"/>
      <c r="L207" s="107"/>
      <c r="M207" s="107"/>
      <c r="N207" s="99"/>
      <c r="O207" s="99"/>
      <c r="P207" s="99"/>
      <c r="Q207" s="99"/>
      <c r="R207" s="99"/>
      <c r="S207" s="99"/>
      <c r="T207" s="100"/>
      <c r="U207" s="99"/>
      <c r="V207" s="95"/>
      <c r="W207" s="95"/>
      <c r="X207" s="95"/>
      <c r="Y207" s="95"/>
      <c r="Z207" s="95"/>
      <c r="AA207" s="95"/>
      <c r="AB207" s="95"/>
      <c r="AC207" s="95"/>
      <c r="AD207" s="95"/>
      <c r="AE207" s="95" t="s">
        <v>120</v>
      </c>
      <c r="AF207" s="95">
        <v>0</v>
      </c>
      <c r="AG207" s="95"/>
      <c r="AH207" s="95"/>
      <c r="AI207" s="95"/>
      <c r="AJ207" s="95"/>
      <c r="AK207" s="95"/>
      <c r="AL207" s="95"/>
      <c r="AM207" s="95"/>
      <c r="AN207" s="95"/>
      <c r="AO207" s="95"/>
      <c r="AP207" s="95"/>
      <c r="AQ207" s="95"/>
      <c r="AR207" s="95"/>
      <c r="AS207" s="95"/>
      <c r="AT207" s="95"/>
      <c r="AU207" s="95"/>
      <c r="AV207" s="95"/>
      <c r="AW207" s="95"/>
      <c r="AX207" s="95"/>
      <c r="AY207" s="95"/>
      <c r="AZ207" s="95"/>
      <c r="BA207" s="95"/>
      <c r="BB207" s="95"/>
      <c r="BC207" s="95"/>
      <c r="BD207" s="95"/>
      <c r="BE207" s="95"/>
      <c r="BF207" s="95"/>
      <c r="BG207" s="95"/>
      <c r="BH207" s="95"/>
    </row>
    <row r="208" spans="1:60" ht="20.399999999999999" outlineLevel="1" x14ac:dyDescent="0.25">
      <c r="A208" s="96">
        <v>37</v>
      </c>
      <c r="B208" s="96" t="s">
        <v>1121</v>
      </c>
      <c r="C208" s="114" t="s">
        <v>1122</v>
      </c>
      <c r="D208" s="99" t="s">
        <v>191</v>
      </c>
      <c r="E208" s="425">
        <v>7.2</v>
      </c>
      <c r="F208" s="106"/>
      <c r="G208" s="107">
        <f>ROUND(E208*F208,2)</f>
        <v>0</v>
      </c>
      <c r="H208" s="107"/>
      <c r="I208" s="107">
        <f>ROUND(E208*H208,2)</f>
        <v>0</v>
      </c>
      <c r="J208" s="107"/>
      <c r="K208" s="107">
        <f>ROUND(E208*J208,2)</f>
        <v>0</v>
      </c>
      <c r="L208" s="107">
        <v>21</v>
      </c>
      <c r="M208" s="107">
        <f>G208*(1+L208/100)</f>
        <v>0</v>
      </c>
      <c r="N208" s="99">
        <v>0</v>
      </c>
      <c r="O208" s="99">
        <f>ROUND(E208*N208,5)</f>
        <v>0</v>
      </c>
      <c r="P208" s="99">
        <v>0</v>
      </c>
      <c r="Q208" s="99">
        <f>ROUND(E208*P208,5)</f>
        <v>0</v>
      </c>
      <c r="R208" s="99"/>
      <c r="S208" s="99"/>
      <c r="T208" s="100">
        <v>0.12</v>
      </c>
      <c r="U208" s="99">
        <f>ROUND(E208*T208,2)</f>
        <v>0.86</v>
      </c>
      <c r="V208" s="95"/>
      <c r="W208" s="95"/>
      <c r="X208" s="95"/>
      <c r="Y208" s="95"/>
      <c r="Z208" s="95"/>
      <c r="AA208" s="95"/>
      <c r="AB208" s="95"/>
      <c r="AC208" s="95"/>
      <c r="AD208" s="95"/>
      <c r="AE208" s="95" t="s">
        <v>118</v>
      </c>
      <c r="AF208" s="95"/>
      <c r="AG208" s="95"/>
      <c r="AH208" s="95"/>
      <c r="AI208" s="95"/>
      <c r="AJ208" s="95"/>
      <c r="AK208" s="95"/>
      <c r="AL208" s="95"/>
      <c r="AM208" s="95"/>
      <c r="AN208" s="95"/>
      <c r="AO208" s="95"/>
      <c r="AP208" s="95"/>
      <c r="AQ208" s="95"/>
      <c r="AR208" s="95"/>
      <c r="AS208" s="95"/>
      <c r="AT208" s="95"/>
      <c r="AU208" s="95"/>
      <c r="AV208" s="95"/>
      <c r="AW208" s="95"/>
      <c r="AX208" s="95"/>
      <c r="AY208" s="95"/>
      <c r="AZ208" s="95"/>
      <c r="BA208" s="95"/>
      <c r="BB208" s="95"/>
      <c r="BC208" s="95"/>
      <c r="BD208" s="95"/>
      <c r="BE208" s="95"/>
      <c r="BF208" s="95"/>
      <c r="BG208" s="95"/>
      <c r="BH208" s="95"/>
    </row>
    <row r="209" spans="1:60" outlineLevel="1" x14ac:dyDescent="0.25">
      <c r="A209" s="96"/>
      <c r="B209" s="96"/>
      <c r="C209" s="117" t="s">
        <v>1123</v>
      </c>
      <c r="D209" s="102"/>
      <c r="E209" s="427">
        <v>7.2</v>
      </c>
      <c r="F209" s="107"/>
      <c r="G209" s="107"/>
      <c r="H209" s="107"/>
      <c r="I209" s="107"/>
      <c r="J209" s="107"/>
      <c r="K209" s="107"/>
      <c r="L209" s="107"/>
      <c r="M209" s="107"/>
      <c r="N209" s="99"/>
      <c r="O209" s="99"/>
      <c r="P209" s="99"/>
      <c r="Q209" s="99"/>
      <c r="R209" s="99"/>
      <c r="S209" s="99"/>
      <c r="T209" s="100"/>
      <c r="U209" s="99"/>
      <c r="V209" s="95"/>
      <c r="W209" s="95"/>
      <c r="X209" s="95"/>
      <c r="Y209" s="95"/>
      <c r="Z209" s="95"/>
      <c r="AA209" s="95"/>
      <c r="AB209" s="95"/>
      <c r="AC209" s="95"/>
      <c r="AD209" s="95"/>
      <c r="AE209" s="95" t="s">
        <v>120</v>
      </c>
      <c r="AF209" s="95">
        <v>0</v>
      </c>
      <c r="AG209" s="95"/>
      <c r="AH209" s="95"/>
      <c r="AI209" s="95"/>
      <c r="AJ209" s="95"/>
      <c r="AK209" s="95"/>
      <c r="AL209" s="95"/>
      <c r="AM209" s="95"/>
      <c r="AN209" s="95"/>
      <c r="AO209" s="95"/>
      <c r="AP209" s="95"/>
      <c r="AQ209" s="95"/>
      <c r="AR209" s="95"/>
      <c r="AS209" s="95"/>
      <c r="AT209" s="95"/>
      <c r="AU209" s="95"/>
      <c r="AV209" s="95"/>
      <c r="AW209" s="95"/>
      <c r="AX209" s="95"/>
      <c r="AY209" s="95"/>
      <c r="AZ209" s="95"/>
      <c r="BA209" s="95"/>
      <c r="BB209" s="95"/>
      <c r="BC209" s="95"/>
      <c r="BD209" s="95"/>
      <c r="BE209" s="95"/>
      <c r="BF209" s="95"/>
      <c r="BG209" s="95"/>
      <c r="BH209" s="95"/>
    </row>
    <row r="210" spans="1:60" outlineLevel="1" x14ac:dyDescent="0.25">
      <c r="A210" s="96">
        <v>38</v>
      </c>
      <c r="B210" s="96" t="s">
        <v>1124</v>
      </c>
      <c r="C210" s="114" t="s">
        <v>1125</v>
      </c>
      <c r="D210" s="99" t="s">
        <v>117</v>
      </c>
      <c r="E210" s="425">
        <v>1.5</v>
      </c>
      <c r="F210" s="106"/>
      <c r="G210" s="107">
        <f>ROUND(E210*F210,2)</f>
        <v>0</v>
      </c>
      <c r="H210" s="107"/>
      <c r="I210" s="107">
        <f>ROUND(E210*H210,2)</f>
        <v>0</v>
      </c>
      <c r="J210" s="107"/>
      <c r="K210" s="107">
        <f>ROUND(E210*J210,2)</f>
        <v>0</v>
      </c>
      <c r="L210" s="107">
        <v>21</v>
      </c>
      <c r="M210" s="107">
        <f>G210*(1+L210/100)</f>
        <v>0</v>
      </c>
      <c r="N210" s="99">
        <v>0.01</v>
      </c>
      <c r="O210" s="99">
        <f>ROUND(E210*N210,5)</f>
        <v>1.4999999999999999E-2</v>
      </c>
      <c r="P210" s="99">
        <v>0</v>
      </c>
      <c r="Q210" s="99">
        <f>ROUND(E210*P210,5)</f>
        <v>0</v>
      </c>
      <c r="R210" s="99"/>
      <c r="S210" s="99"/>
      <c r="T210" s="100">
        <v>0</v>
      </c>
      <c r="U210" s="99">
        <f>ROUND(E210*T210,2)</f>
        <v>0</v>
      </c>
      <c r="V210" s="95"/>
      <c r="W210" s="95"/>
      <c r="X210" s="95"/>
      <c r="Y210" s="95"/>
      <c r="Z210" s="95"/>
      <c r="AA210" s="95"/>
      <c r="AB210" s="95"/>
      <c r="AC210" s="95"/>
      <c r="AD210" s="95"/>
      <c r="AE210" s="95" t="s">
        <v>158</v>
      </c>
      <c r="AF210" s="95"/>
      <c r="AG210" s="95"/>
      <c r="AH210" s="95"/>
      <c r="AI210" s="95"/>
      <c r="AJ210" s="95"/>
      <c r="AK210" s="95"/>
      <c r="AL210" s="95"/>
      <c r="AM210" s="95"/>
      <c r="AN210" s="95"/>
      <c r="AO210" s="95"/>
      <c r="AP210" s="95"/>
      <c r="AQ210" s="95"/>
      <c r="AR210" s="95"/>
      <c r="AS210" s="95"/>
      <c r="AT210" s="95"/>
      <c r="AU210" s="95"/>
      <c r="AV210" s="95"/>
      <c r="AW210" s="95"/>
      <c r="AX210" s="95"/>
      <c r="AY210" s="95"/>
      <c r="AZ210" s="95"/>
      <c r="BA210" s="95"/>
      <c r="BB210" s="95"/>
      <c r="BC210" s="95"/>
      <c r="BD210" s="95"/>
      <c r="BE210" s="95"/>
      <c r="BF210" s="95"/>
      <c r="BG210" s="95"/>
      <c r="BH210" s="95"/>
    </row>
    <row r="211" spans="1:60" outlineLevel="1" x14ac:dyDescent="0.25">
      <c r="A211" s="96">
        <v>39</v>
      </c>
      <c r="B211" s="96" t="s">
        <v>1126</v>
      </c>
      <c r="C211" s="114" t="s">
        <v>1127</v>
      </c>
      <c r="D211" s="99" t="s">
        <v>131</v>
      </c>
      <c r="E211" s="425">
        <v>3</v>
      </c>
      <c r="F211" s="106"/>
      <c r="G211" s="107">
        <f>ROUND(E211*F211,2)</f>
        <v>0</v>
      </c>
      <c r="H211" s="107"/>
      <c r="I211" s="107">
        <f>ROUND(E211*H211,2)</f>
        <v>0</v>
      </c>
      <c r="J211" s="107"/>
      <c r="K211" s="107">
        <f>ROUND(E211*J211,2)</f>
        <v>0</v>
      </c>
      <c r="L211" s="107">
        <v>21</v>
      </c>
      <c r="M211" s="107">
        <f>G211*(1+L211/100)</f>
        <v>0</v>
      </c>
      <c r="N211" s="99">
        <v>0</v>
      </c>
      <c r="O211" s="99">
        <f>ROUND(E211*N211,5)</f>
        <v>0</v>
      </c>
      <c r="P211" s="99">
        <v>0</v>
      </c>
      <c r="Q211" s="99">
        <f>ROUND(E211*P211,5)</f>
        <v>0</v>
      </c>
      <c r="R211" s="99"/>
      <c r="S211" s="99"/>
      <c r="T211" s="100">
        <v>0</v>
      </c>
      <c r="U211" s="99">
        <f>ROUND(E211*T211,2)</f>
        <v>0</v>
      </c>
      <c r="V211" s="95"/>
      <c r="W211" s="95"/>
      <c r="X211" s="95"/>
      <c r="Y211" s="95"/>
      <c r="Z211" s="95"/>
      <c r="AA211" s="95"/>
      <c r="AB211" s="95"/>
      <c r="AC211" s="95"/>
      <c r="AD211" s="95"/>
      <c r="AE211" s="95" t="s">
        <v>118</v>
      </c>
      <c r="AF211" s="95"/>
      <c r="AG211" s="95"/>
      <c r="AH211" s="95"/>
      <c r="AI211" s="95"/>
      <c r="AJ211" s="95"/>
      <c r="AK211" s="95"/>
      <c r="AL211" s="95"/>
      <c r="AM211" s="95"/>
      <c r="AN211" s="95"/>
      <c r="AO211" s="95"/>
      <c r="AP211" s="95"/>
      <c r="AQ211" s="95"/>
      <c r="AR211" s="95"/>
      <c r="AS211" s="95"/>
      <c r="AT211" s="95"/>
      <c r="AU211" s="95"/>
      <c r="AV211" s="95"/>
      <c r="AW211" s="95"/>
      <c r="AX211" s="95"/>
      <c r="AY211" s="95"/>
      <c r="AZ211" s="95"/>
      <c r="BA211" s="95"/>
      <c r="BB211" s="95"/>
      <c r="BC211" s="95"/>
      <c r="BD211" s="95"/>
      <c r="BE211" s="95"/>
      <c r="BF211" s="95"/>
      <c r="BG211" s="95"/>
      <c r="BH211" s="95"/>
    </row>
    <row r="212" spans="1:60" x14ac:dyDescent="0.25">
      <c r="A212" s="97" t="s">
        <v>113</v>
      </c>
      <c r="B212" s="97" t="s">
        <v>80</v>
      </c>
      <c r="C212" s="118" t="s">
        <v>81</v>
      </c>
      <c r="D212" s="103"/>
      <c r="E212" s="428"/>
      <c r="F212" s="108"/>
      <c r="G212" s="108">
        <f>SUMIF(AE213:AE213,"&lt;&gt;NOR",G213:G213)</f>
        <v>0</v>
      </c>
      <c r="H212" s="108"/>
      <c r="I212" s="108">
        <f>SUM(I213:I213)</f>
        <v>0</v>
      </c>
      <c r="J212" s="108"/>
      <c r="K212" s="108">
        <f>SUM(K213:K213)</f>
        <v>0</v>
      </c>
      <c r="L212" s="108"/>
      <c r="M212" s="108">
        <f>SUM(M213:M213)</f>
        <v>0</v>
      </c>
      <c r="N212" s="103"/>
      <c r="O212" s="103">
        <f>SUM(O213:O213)</f>
        <v>0</v>
      </c>
      <c r="P212" s="103"/>
      <c r="Q212" s="103">
        <f>SUM(Q213:Q213)</f>
        <v>0</v>
      </c>
      <c r="R212" s="103"/>
      <c r="S212" s="103"/>
      <c r="T212" s="104"/>
      <c r="U212" s="103">
        <f>SUM(U213:U213)</f>
        <v>0</v>
      </c>
      <c r="AE212" t="s">
        <v>114</v>
      </c>
    </row>
    <row r="213" spans="1:60" outlineLevel="1" x14ac:dyDescent="0.25">
      <c r="A213" s="96">
        <v>40</v>
      </c>
      <c r="B213" s="96" t="s">
        <v>284</v>
      </c>
      <c r="C213" s="114" t="s">
        <v>285</v>
      </c>
      <c r="D213" s="99" t="s">
        <v>286</v>
      </c>
      <c r="E213" s="425">
        <v>1</v>
      </c>
      <c r="F213" s="367">
        <f>M21_1!J28</f>
        <v>0</v>
      </c>
      <c r="G213" s="107">
        <f>ROUND(E213*F213,2)</f>
        <v>0</v>
      </c>
      <c r="H213" s="107"/>
      <c r="I213" s="107">
        <f>ROUND(E213*H213,2)</f>
        <v>0</v>
      </c>
      <c r="J213" s="107"/>
      <c r="K213" s="107">
        <f>ROUND(E213*J213,2)</f>
        <v>0</v>
      </c>
      <c r="L213" s="107">
        <v>21</v>
      </c>
      <c r="M213" s="107">
        <f>G213*(1+L213/100)</f>
        <v>0</v>
      </c>
      <c r="N213" s="99">
        <v>0</v>
      </c>
      <c r="O213" s="99">
        <f>ROUND(E213*N213,5)</f>
        <v>0</v>
      </c>
      <c r="P213" s="99">
        <v>0</v>
      </c>
      <c r="Q213" s="99">
        <f>ROUND(E213*P213,5)</f>
        <v>0</v>
      </c>
      <c r="R213" s="99"/>
      <c r="S213" s="99"/>
      <c r="T213" s="100">
        <v>0</v>
      </c>
      <c r="U213" s="99">
        <f>ROUND(E213*T213,2)</f>
        <v>0</v>
      </c>
      <c r="V213" s="95"/>
      <c r="W213" s="95"/>
      <c r="X213" s="95"/>
      <c r="Y213" s="95"/>
      <c r="Z213" s="95"/>
      <c r="AA213" s="95"/>
      <c r="AB213" s="95"/>
      <c r="AC213" s="95"/>
      <c r="AD213" s="95"/>
      <c r="AE213" s="95" t="s">
        <v>118</v>
      </c>
      <c r="AF213" s="95"/>
      <c r="AG213" s="95"/>
      <c r="AH213" s="95"/>
      <c r="AI213" s="95"/>
      <c r="AJ213" s="95"/>
      <c r="AK213" s="95"/>
      <c r="AL213" s="95"/>
      <c r="AM213" s="95"/>
      <c r="AN213" s="95"/>
      <c r="AO213" s="95"/>
      <c r="AP213" s="95"/>
      <c r="AQ213" s="95"/>
      <c r="AR213" s="95"/>
      <c r="AS213" s="95"/>
      <c r="AT213" s="95"/>
      <c r="AU213" s="95"/>
      <c r="AV213" s="95"/>
      <c r="AW213" s="95"/>
      <c r="AX213" s="95"/>
      <c r="AY213" s="95"/>
      <c r="AZ213" s="95"/>
      <c r="BA213" s="95"/>
      <c r="BB213" s="95"/>
      <c r="BC213" s="95"/>
      <c r="BD213" s="95"/>
      <c r="BE213" s="95"/>
      <c r="BF213" s="95"/>
      <c r="BG213" s="95"/>
      <c r="BH213" s="95"/>
    </row>
    <row r="214" spans="1:60" x14ac:dyDescent="0.25">
      <c r="A214" s="97" t="s">
        <v>113</v>
      </c>
      <c r="B214" s="97" t="s">
        <v>82</v>
      </c>
      <c r="C214" s="118" t="s">
        <v>83</v>
      </c>
      <c r="D214" s="103"/>
      <c r="E214" s="428"/>
      <c r="F214" s="108"/>
      <c r="G214" s="108">
        <f>SUMIF(AE215:AE215,"&lt;&gt;NOR",G215:G215)</f>
        <v>0</v>
      </c>
      <c r="H214" s="108"/>
      <c r="I214" s="108">
        <f>SUM(I215:I215)</f>
        <v>0</v>
      </c>
      <c r="J214" s="108"/>
      <c r="K214" s="108">
        <f>SUM(K215:K215)</f>
        <v>0</v>
      </c>
      <c r="L214" s="108"/>
      <c r="M214" s="108">
        <f>SUM(M215:M215)</f>
        <v>0</v>
      </c>
      <c r="N214" s="103"/>
      <c r="O214" s="103">
        <f>SUM(O215:O215)</f>
        <v>0</v>
      </c>
      <c r="P214" s="103"/>
      <c r="Q214" s="103">
        <f>SUM(Q215:Q215)</f>
        <v>0</v>
      </c>
      <c r="R214" s="103"/>
      <c r="S214" s="103"/>
      <c r="T214" s="104"/>
      <c r="U214" s="103">
        <f>SUM(U215:U215)</f>
        <v>0</v>
      </c>
      <c r="AE214" t="s">
        <v>114</v>
      </c>
    </row>
    <row r="215" spans="1:60" outlineLevel="1" x14ac:dyDescent="0.25">
      <c r="A215" s="96">
        <v>41</v>
      </c>
      <c r="B215" s="96" t="s">
        <v>287</v>
      </c>
      <c r="C215" s="114" t="s">
        <v>288</v>
      </c>
      <c r="D215" s="99" t="s">
        <v>286</v>
      </c>
      <c r="E215" s="425">
        <v>1</v>
      </c>
      <c r="F215" s="367">
        <f>'M24'!F69</f>
        <v>0</v>
      </c>
      <c r="G215" s="107">
        <f>ROUND(E215*F215,2)</f>
        <v>0</v>
      </c>
      <c r="H215" s="107"/>
      <c r="I215" s="107">
        <f>ROUND(E215*H215,2)</f>
        <v>0</v>
      </c>
      <c r="J215" s="107"/>
      <c r="K215" s="107">
        <f>ROUND(E215*J215,2)</f>
        <v>0</v>
      </c>
      <c r="L215" s="107">
        <v>21</v>
      </c>
      <c r="M215" s="107">
        <f>G215*(1+L215/100)</f>
        <v>0</v>
      </c>
      <c r="N215" s="99">
        <v>0</v>
      </c>
      <c r="O215" s="99">
        <f>ROUND(E215*N215,5)</f>
        <v>0</v>
      </c>
      <c r="P215" s="99">
        <v>0</v>
      </c>
      <c r="Q215" s="99">
        <f>ROUND(E215*P215,5)</f>
        <v>0</v>
      </c>
      <c r="R215" s="99"/>
      <c r="S215" s="99"/>
      <c r="T215" s="100">
        <v>0</v>
      </c>
      <c r="U215" s="99">
        <f>ROUND(E215*T215,2)</f>
        <v>0</v>
      </c>
      <c r="V215" s="95"/>
      <c r="W215" s="95"/>
      <c r="X215" s="95"/>
      <c r="Y215" s="95"/>
      <c r="Z215" s="95"/>
      <c r="AA215" s="95"/>
      <c r="AB215" s="95"/>
      <c r="AC215" s="95"/>
      <c r="AD215" s="95"/>
      <c r="AE215" s="95" t="s">
        <v>118</v>
      </c>
      <c r="AF215" s="95"/>
      <c r="AG215" s="95"/>
      <c r="AH215" s="95"/>
      <c r="AI215" s="95"/>
      <c r="AJ215" s="95"/>
      <c r="AK215" s="95"/>
      <c r="AL215" s="95"/>
      <c r="AM215" s="95"/>
      <c r="AN215" s="95"/>
      <c r="AO215" s="95"/>
      <c r="AP215" s="95"/>
      <c r="AQ215" s="95"/>
      <c r="AR215" s="95"/>
      <c r="AS215" s="95"/>
      <c r="AT215" s="95"/>
      <c r="AU215" s="95"/>
      <c r="AV215" s="95"/>
      <c r="AW215" s="95"/>
      <c r="AX215" s="95"/>
      <c r="AY215" s="95"/>
      <c r="AZ215" s="95"/>
      <c r="BA215" s="95"/>
      <c r="BB215" s="95"/>
      <c r="BC215" s="95"/>
      <c r="BD215" s="95"/>
      <c r="BE215" s="95"/>
      <c r="BF215" s="95"/>
      <c r="BG215" s="95"/>
      <c r="BH215" s="95"/>
    </row>
    <row r="216" spans="1:60" x14ac:dyDescent="0.25">
      <c r="A216" s="97" t="s">
        <v>113</v>
      </c>
      <c r="B216" s="97" t="s">
        <v>84</v>
      </c>
      <c r="C216" s="118" t="s">
        <v>85</v>
      </c>
      <c r="D216" s="103"/>
      <c r="E216" s="428"/>
      <c r="F216" s="108"/>
      <c r="G216" s="108">
        <f>SUMIF(AE217:AE292,"&lt;&gt;NOR",G217:G292)</f>
        <v>0</v>
      </c>
      <c r="H216" s="108"/>
      <c r="I216" s="108">
        <f>SUM(I217:I292)</f>
        <v>0</v>
      </c>
      <c r="J216" s="108"/>
      <c r="K216" s="108">
        <f>SUM(K217:K292)</f>
        <v>0</v>
      </c>
      <c r="L216" s="108"/>
      <c r="M216" s="108">
        <f>SUM(M217:M292)</f>
        <v>0</v>
      </c>
      <c r="N216" s="103"/>
      <c r="O216" s="103">
        <f>SUM(O217:O292)</f>
        <v>3.9060000000000004E-2</v>
      </c>
      <c r="P216" s="103"/>
      <c r="Q216" s="103">
        <f>SUM(Q217:Q292)</f>
        <v>23.230969999999996</v>
      </c>
      <c r="R216" s="103"/>
      <c r="S216" s="103"/>
      <c r="T216" s="104"/>
      <c r="U216" s="103">
        <f>SUM(U217:U292)</f>
        <v>283.93</v>
      </c>
      <c r="AE216" t="s">
        <v>114</v>
      </c>
    </row>
    <row r="217" spans="1:60" ht="20.399999999999999" outlineLevel="1" x14ac:dyDescent="0.25">
      <c r="A217" s="96">
        <v>42</v>
      </c>
      <c r="B217" s="96" t="s">
        <v>289</v>
      </c>
      <c r="C217" s="114" t="s">
        <v>290</v>
      </c>
      <c r="D217" s="99" t="s">
        <v>117</v>
      </c>
      <c r="E217" s="425">
        <v>42.49</v>
      </c>
      <c r="F217" s="106"/>
      <c r="G217" s="107">
        <f>ROUND(E217*F217,2)</f>
        <v>0</v>
      </c>
      <c r="H217" s="107"/>
      <c r="I217" s="107">
        <f>ROUND(E217*H217,2)</f>
        <v>0</v>
      </c>
      <c r="J217" s="107"/>
      <c r="K217" s="107">
        <f>ROUND(E217*J217,2)</f>
        <v>0</v>
      </c>
      <c r="L217" s="107">
        <v>21</v>
      </c>
      <c r="M217" s="107">
        <f>G217*(1+L217/100)</f>
        <v>0</v>
      </c>
      <c r="N217" s="99">
        <v>0</v>
      </c>
      <c r="O217" s="99">
        <f>ROUND(E217*N217,5)</f>
        <v>0</v>
      </c>
      <c r="P217" s="99">
        <v>0.02</v>
      </c>
      <c r="Q217" s="99">
        <f>ROUND(E217*P217,5)</f>
        <v>0.8498</v>
      </c>
      <c r="R217" s="99"/>
      <c r="S217" s="99"/>
      <c r="T217" s="100">
        <v>7.8E-2</v>
      </c>
      <c r="U217" s="99">
        <f>ROUND(E217*T217,2)</f>
        <v>3.31</v>
      </c>
      <c r="V217" s="95"/>
      <c r="W217" s="95"/>
      <c r="X217" s="95"/>
      <c r="Y217" s="95"/>
      <c r="Z217" s="95"/>
      <c r="AA217" s="95"/>
      <c r="AB217" s="95"/>
      <c r="AC217" s="95"/>
      <c r="AD217" s="95"/>
      <c r="AE217" s="95" t="s">
        <v>118</v>
      </c>
      <c r="AF217" s="95"/>
      <c r="AG217" s="95"/>
      <c r="AH217" s="95"/>
      <c r="AI217" s="95"/>
      <c r="AJ217" s="95"/>
      <c r="AK217" s="95"/>
      <c r="AL217" s="95"/>
      <c r="AM217" s="95"/>
      <c r="AN217" s="95"/>
      <c r="AO217" s="95"/>
      <c r="AP217" s="95"/>
      <c r="AQ217" s="95"/>
      <c r="AR217" s="95"/>
      <c r="AS217" s="95"/>
      <c r="AT217" s="95"/>
      <c r="AU217" s="95"/>
      <c r="AV217" s="95"/>
      <c r="AW217" s="95"/>
      <c r="AX217" s="95"/>
      <c r="AY217" s="95"/>
      <c r="AZ217" s="95"/>
      <c r="BA217" s="95"/>
      <c r="BB217" s="95"/>
      <c r="BC217" s="95"/>
      <c r="BD217" s="95"/>
      <c r="BE217" s="95"/>
      <c r="BF217" s="95"/>
      <c r="BG217" s="95"/>
      <c r="BH217" s="95"/>
    </row>
    <row r="218" spans="1:60" outlineLevel="1" x14ac:dyDescent="0.25">
      <c r="A218" s="96"/>
      <c r="B218" s="96"/>
      <c r="C218" s="115" t="s">
        <v>119</v>
      </c>
      <c r="D218" s="101"/>
      <c r="E218" s="426"/>
      <c r="F218" s="107"/>
      <c r="G218" s="107"/>
      <c r="H218" s="107"/>
      <c r="I218" s="107"/>
      <c r="J218" s="107"/>
      <c r="K218" s="107"/>
      <c r="L218" s="107"/>
      <c r="M218" s="107"/>
      <c r="N218" s="99"/>
      <c r="O218" s="99"/>
      <c r="P218" s="99"/>
      <c r="Q218" s="99"/>
      <c r="R218" s="99"/>
      <c r="S218" s="99"/>
      <c r="T218" s="100"/>
      <c r="U218" s="99"/>
      <c r="V218" s="95"/>
      <c r="W218" s="95"/>
      <c r="X218" s="95"/>
      <c r="Y218" s="95"/>
      <c r="Z218" s="95"/>
      <c r="AA218" s="95"/>
      <c r="AB218" s="95"/>
      <c r="AC218" s="95"/>
      <c r="AD218" s="95"/>
      <c r="AE218" s="95" t="s">
        <v>120</v>
      </c>
      <c r="AF218" s="95">
        <v>2</v>
      </c>
      <c r="AG218" s="95"/>
      <c r="AH218" s="95"/>
      <c r="AI218" s="95"/>
      <c r="AJ218" s="95"/>
      <c r="AK218" s="95"/>
      <c r="AL218" s="95"/>
      <c r="AM218" s="95"/>
      <c r="AN218" s="95"/>
      <c r="AO218" s="95"/>
      <c r="AP218" s="95"/>
      <c r="AQ218" s="95"/>
      <c r="AR218" s="95"/>
      <c r="AS218" s="95"/>
      <c r="AT218" s="95"/>
      <c r="AU218" s="95"/>
      <c r="AV218" s="95"/>
      <c r="AW218" s="95"/>
      <c r="AX218" s="95"/>
      <c r="AY218" s="95"/>
      <c r="AZ218" s="95"/>
      <c r="BA218" s="95"/>
      <c r="BB218" s="95"/>
      <c r="BC218" s="95"/>
      <c r="BD218" s="95"/>
      <c r="BE218" s="95"/>
      <c r="BF218" s="95"/>
      <c r="BG218" s="95"/>
      <c r="BH218" s="95"/>
    </row>
    <row r="219" spans="1:60" outlineLevel="1" x14ac:dyDescent="0.25">
      <c r="A219" s="96"/>
      <c r="B219" s="96"/>
      <c r="C219" s="116" t="s">
        <v>179</v>
      </c>
      <c r="D219" s="101"/>
      <c r="E219" s="426">
        <v>7.89</v>
      </c>
      <c r="F219" s="107"/>
      <c r="G219" s="107"/>
      <c r="H219" s="107"/>
      <c r="I219" s="107"/>
      <c r="J219" s="107"/>
      <c r="K219" s="107"/>
      <c r="L219" s="107"/>
      <c r="M219" s="107"/>
      <c r="N219" s="99"/>
      <c r="O219" s="99"/>
      <c r="P219" s="99"/>
      <c r="Q219" s="99"/>
      <c r="R219" s="99"/>
      <c r="S219" s="99"/>
      <c r="T219" s="100"/>
      <c r="U219" s="99"/>
      <c r="V219" s="95"/>
      <c r="W219" s="95"/>
      <c r="X219" s="95"/>
      <c r="Y219" s="95"/>
      <c r="Z219" s="95"/>
      <c r="AA219" s="95"/>
      <c r="AB219" s="95"/>
      <c r="AC219" s="95"/>
      <c r="AD219" s="95"/>
      <c r="AE219" s="95" t="s">
        <v>120</v>
      </c>
      <c r="AF219" s="95">
        <v>2</v>
      </c>
      <c r="AG219" s="95"/>
      <c r="AH219" s="95"/>
      <c r="AI219" s="95"/>
      <c r="AJ219" s="95"/>
      <c r="AK219" s="95"/>
      <c r="AL219" s="95"/>
      <c r="AM219" s="95"/>
      <c r="AN219" s="95"/>
      <c r="AO219" s="95"/>
      <c r="AP219" s="95"/>
      <c r="AQ219" s="95"/>
      <c r="AR219" s="95"/>
      <c r="AS219" s="95"/>
      <c r="AT219" s="95"/>
      <c r="AU219" s="95"/>
      <c r="AV219" s="95"/>
      <c r="AW219" s="95"/>
      <c r="AX219" s="95"/>
      <c r="AY219" s="95"/>
      <c r="AZ219" s="95"/>
      <c r="BA219" s="95"/>
      <c r="BB219" s="95"/>
      <c r="BC219" s="95"/>
      <c r="BD219" s="95"/>
      <c r="BE219" s="95"/>
      <c r="BF219" s="95"/>
      <c r="BG219" s="95"/>
      <c r="BH219" s="95"/>
    </row>
    <row r="220" spans="1:60" outlineLevel="1" x14ac:dyDescent="0.25">
      <c r="A220" s="96"/>
      <c r="B220" s="96"/>
      <c r="C220" s="116" t="s">
        <v>291</v>
      </c>
      <c r="D220" s="101"/>
      <c r="E220" s="426">
        <v>1.77</v>
      </c>
      <c r="F220" s="107"/>
      <c r="G220" s="107"/>
      <c r="H220" s="107"/>
      <c r="I220" s="107"/>
      <c r="J220" s="107"/>
      <c r="K220" s="107"/>
      <c r="L220" s="107"/>
      <c r="M220" s="107"/>
      <c r="N220" s="99"/>
      <c r="O220" s="99"/>
      <c r="P220" s="99"/>
      <c r="Q220" s="99"/>
      <c r="R220" s="99"/>
      <c r="S220" s="99"/>
      <c r="T220" s="100"/>
      <c r="U220" s="99"/>
      <c r="V220" s="95"/>
      <c r="W220" s="95"/>
      <c r="X220" s="95"/>
      <c r="Y220" s="95"/>
      <c r="Z220" s="95"/>
      <c r="AA220" s="95"/>
      <c r="AB220" s="95"/>
      <c r="AC220" s="95"/>
      <c r="AD220" s="95"/>
      <c r="AE220" s="95" t="s">
        <v>120</v>
      </c>
      <c r="AF220" s="95">
        <v>2</v>
      </c>
      <c r="AG220" s="95"/>
      <c r="AH220" s="95"/>
      <c r="AI220" s="95"/>
      <c r="AJ220" s="95"/>
      <c r="AK220" s="95"/>
      <c r="AL220" s="95"/>
      <c r="AM220" s="95"/>
      <c r="AN220" s="95"/>
      <c r="AO220" s="95"/>
      <c r="AP220" s="95"/>
      <c r="AQ220" s="95"/>
      <c r="AR220" s="95"/>
      <c r="AS220" s="95"/>
      <c r="AT220" s="95"/>
      <c r="AU220" s="95"/>
      <c r="AV220" s="95"/>
      <c r="AW220" s="95"/>
      <c r="AX220" s="95"/>
      <c r="AY220" s="95"/>
      <c r="AZ220" s="95"/>
      <c r="BA220" s="95"/>
      <c r="BB220" s="95"/>
      <c r="BC220" s="95"/>
      <c r="BD220" s="95"/>
      <c r="BE220" s="95"/>
      <c r="BF220" s="95"/>
      <c r="BG220" s="95"/>
      <c r="BH220" s="95"/>
    </row>
    <row r="221" spans="1:60" outlineLevel="1" x14ac:dyDescent="0.25">
      <c r="A221" s="96"/>
      <c r="B221" s="96"/>
      <c r="C221" s="116" t="s">
        <v>181</v>
      </c>
      <c r="D221" s="101"/>
      <c r="E221" s="426">
        <v>4.51</v>
      </c>
      <c r="F221" s="107"/>
      <c r="G221" s="107"/>
      <c r="H221" s="107"/>
      <c r="I221" s="107"/>
      <c r="J221" s="107"/>
      <c r="K221" s="107"/>
      <c r="L221" s="107"/>
      <c r="M221" s="107"/>
      <c r="N221" s="99"/>
      <c r="O221" s="99"/>
      <c r="P221" s="99"/>
      <c r="Q221" s="99"/>
      <c r="R221" s="99"/>
      <c r="S221" s="99"/>
      <c r="T221" s="100"/>
      <c r="U221" s="99"/>
      <c r="V221" s="95"/>
      <c r="W221" s="95"/>
      <c r="X221" s="95"/>
      <c r="Y221" s="95"/>
      <c r="Z221" s="95"/>
      <c r="AA221" s="95"/>
      <c r="AB221" s="95"/>
      <c r="AC221" s="95"/>
      <c r="AD221" s="95"/>
      <c r="AE221" s="95" t="s">
        <v>120</v>
      </c>
      <c r="AF221" s="95">
        <v>2</v>
      </c>
      <c r="AG221" s="95"/>
      <c r="AH221" s="95"/>
      <c r="AI221" s="95"/>
      <c r="AJ221" s="95"/>
      <c r="AK221" s="95"/>
      <c r="AL221" s="95"/>
      <c r="AM221" s="95"/>
      <c r="AN221" s="95"/>
      <c r="AO221" s="95"/>
      <c r="AP221" s="95"/>
      <c r="AQ221" s="95"/>
      <c r="AR221" s="95"/>
      <c r="AS221" s="95"/>
      <c r="AT221" s="95"/>
      <c r="AU221" s="95"/>
      <c r="AV221" s="95"/>
      <c r="AW221" s="95"/>
      <c r="AX221" s="95"/>
      <c r="AY221" s="95"/>
      <c r="AZ221" s="95"/>
      <c r="BA221" s="95"/>
      <c r="BB221" s="95"/>
      <c r="BC221" s="95"/>
      <c r="BD221" s="95"/>
      <c r="BE221" s="95"/>
      <c r="BF221" s="95"/>
      <c r="BG221" s="95"/>
      <c r="BH221" s="95"/>
    </row>
    <row r="222" spans="1:60" outlineLevel="1" x14ac:dyDescent="0.25">
      <c r="A222" s="96"/>
      <c r="B222" s="96"/>
      <c r="C222" s="116" t="s">
        <v>182</v>
      </c>
      <c r="D222" s="101"/>
      <c r="E222" s="426">
        <v>8.91</v>
      </c>
      <c r="F222" s="107"/>
      <c r="G222" s="107"/>
      <c r="H222" s="107"/>
      <c r="I222" s="107"/>
      <c r="J222" s="107"/>
      <c r="K222" s="107"/>
      <c r="L222" s="107"/>
      <c r="M222" s="107"/>
      <c r="N222" s="99"/>
      <c r="O222" s="99"/>
      <c r="P222" s="99"/>
      <c r="Q222" s="99"/>
      <c r="R222" s="99"/>
      <c r="S222" s="99"/>
      <c r="T222" s="100"/>
      <c r="U222" s="99"/>
      <c r="V222" s="95"/>
      <c r="W222" s="95"/>
      <c r="X222" s="95"/>
      <c r="Y222" s="95"/>
      <c r="Z222" s="95"/>
      <c r="AA222" s="95"/>
      <c r="AB222" s="95"/>
      <c r="AC222" s="95"/>
      <c r="AD222" s="95"/>
      <c r="AE222" s="95" t="s">
        <v>120</v>
      </c>
      <c r="AF222" s="95">
        <v>2</v>
      </c>
      <c r="AG222" s="95"/>
      <c r="AH222" s="95"/>
      <c r="AI222" s="95"/>
      <c r="AJ222" s="95"/>
      <c r="AK222" s="95"/>
      <c r="AL222" s="95"/>
      <c r="AM222" s="95"/>
      <c r="AN222" s="95"/>
      <c r="AO222" s="95"/>
      <c r="AP222" s="95"/>
      <c r="AQ222" s="95"/>
      <c r="AR222" s="95"/>
      <c r="AS222" s="95"/>
      <c r="AT222" s="95"/>
      <c r="AU222" s="95"/>
      <c r="AV222" s="95"/>
      <c r="AW222" s="95"/>
      <c r="AX222" s="95"/>
      <c r="AY222" s="95"/>
      <c r="AZ222" s="95"/>
      <c r="BA222" s="95"/>
      <c r="BB222" s="95"/>
      <c r="BC222" s="95"/>
      <c r="BD222" s="95"/>
      <c r="BE222" s="95"/>
      <c r="BF222" s="95"/>
      <c r="BG222" s="95"/>
      <c r="BH222" s="95"/>
    </row>
    <row r="223" spans="1:60" outlineLevel="1" x14ac:dyDescent="0.25">
      <c r="A223" s="96"/>
      <c r="B223" s="96"/>
      <c r="C223" s="116" t="s">
        <v>183</v>
      </c>
      <c r="D223" s="101"/>
      <c r="E223" s="426">
        <v>3.3</v>
      </c>
      <c r="F223" s="107"/>
      <c r="G223" s="107"/>
      <c r="H223" s="107"/>
      <c r="I223" s="107"/>
      <c r="J223" s="107"/>
      <c r="K223" s="107"/>
      <c r="L223" s="107"/>
      <c r="M223" s="107"/>
      <c r="N223" s="99"/>
      <c r="O223" s="99"/>
      <c r="P223" s="99"/>
      <c r="Q223" s="99"/>
      <c r="R223" s="99"/>
      <c r="S223" s="99"/>
      <c r="T223" s="100"/>
      <c r="U223" s="99"/>
      <c r="V223" s="95"/>
      <c r="W223" s="95"/>
      <c r="X223" s="95"/>
      <c r="Y223" s="95"/>
      <c r="Z223" s="95"/>
      <c r="AA223" s="95"/>
      <c r="AB223" s="95"/>
      <c r="AC223" s="95"/>
      <c r="AD223" s="95"/>
      <c r="AE223" s="95" t="s">
        <v>120</v>
      </c>
      <c r="AF223" s="95">
        <v>2</v>
      </c>
      <c r="AG223" s="95"/>
      <c r="AH223" s="95"/>
      <c r="AI223" s="95"/>
      <c r="AJ223" s="95"/>
      <c r="AK223" s="95"/>
      <c r="AL223" s="95"/>
      <c r="AM223" s="95"/>
      <c r="AN223" s="95"/>
      <c r="AO223" s="95"/>
      <c r="AP223" s="95"/>
      <c r="AQ223" s="95"/>
      <c r="AR223" s="95"/>
      <c r="AS223" s="95"/>
      <c r="AT223" s="95"/>
      <c r="AU223" s="95"/>
      <c r="AV223" s="95"/>
      <c r="AW223" s="95"/>
      <c r="AX223" s="95"/>
      <c r="AY223" s="95"/>
      <c r="AZ223" s="95"/>
      <c r="BA223" s="95"/>
      <c r="BB223" s="95"/>
      <c r="BC223" s="95"/>
      <c r="BD223" s="95"/>
      <c r="BE223" s="95"/>
      <c r="BF223" s="95"/>
      <c r="BG223" s="95"/>
      <c r="BH223" s="95"/>
    </row>
    <row r="224" spans="1:60" outlineLevel="1" x14ac:dyDescent="0.25">
      <c r="A224" s="96"/>
      <c r="B224" s="96"/>
      <c r="C224" s="116" t="s">
        <v>184</v>
      </c>
      <c r="D224" s="101"/>
      <c r="E224" s="426">
        <v>7.14</v>
      </c>
      <c r="F224" s="107"/>
      <c r="G224" s="107"/>
      <c r="H224" s="107"/>
      <c r="I224" s="107"/>
      <c r="J224" s="107"/>
      <c r="K224" s="107"/>
      <c r="L224" s="107"/>
      <c r="M224" s="107"/>
      <c r="N224" s="99"/>
      <c r="O224" s="99"/>
      <c r="P224" s="99"/>
      <c r="Q224" s="99"/>
      <c r="R224" s="99"/>
      <c r="S224" s="99"/>
      <c r="T224" s="100"/>
      <c r="U224" s="99"/>
      <c r="V224" s="95"/>
      <c r="W224" s="95"/>
      <c r="X224" s="95"/>
      <c r="Y224" s="95"/>
      <c r="Z224" s="95"/>
      <c r="AA224" s="95"/>
      <c r="AB224" s="95"/>
      <c r="AC224" s="95"/>
      <c r="AD224" s="95"/>
      <c r="AE224" s="95" t="s">
        <v>120</v>
      </c>
      <c r="AF224" s="95">
        <v>2</v>
      </c>
      <c r="AG224" s="95"/>
      <c r="AH224" s="95"/>
      <c r="AI224" s="95"/>
      <c r="AJ224" s="95"/>
      <c r="AK224" s="95"/>
      <c r="AL224" s="95"/>
      <c r="AM224" s="95"/>
      <c r="AN224" s="95"/>
      <c r="AO224" s="95"/>
      <c r="AP224" s="95"/>
      <c r="AQ224" s="95"/>
      <c r="AR224" s="95"/>
      <c r="AS224" s="95"/>
      <c r="AT224" s="95"/>
      <c r="AU224" s="95"/>
      <c r="AV224" s="95"/>
      <c r="AW224" s="95"/>
      <c r="AX224" s="95"/>
      <c r="AY224" s="95"/>
      <c r="AZ224" s="95"/>
      <c r="BA224" s="95"/>
      <c r="BB224" s="95"/>
      <c r="BC224" s="95"/>
      <c r="BD224" s="95"/>
      <c r="BE224" s="95"/>
      <c r="BF224" s="95"/>
      <c r="BG224" s="95"/>
      <c r="BH224" s="95"/>
    </row>
    <row r="225" spans="1:60" outlineLevel="1" x14ac:dyDescent="0.25">
      <c r="A225" s="96"/>
      <c r="B225" s="96"/>
      <c r="C225" s="116" t="s">
        <v>185</v>
      </c>
      <c r="D225" s="101"/>
      <c r="E225" s="426">
        <v>8.9700000000000006</v>
      </c>
      <c r="F225" s="107"/>
      <c r="G225" s="107"/>
      <c r="H225" s="107"/>
      <c r="I225" s="107"/>
      <c r="J225" s="107"/>
      <c r="K225" s="107"/>
      <c r="L225" s="107"/>
      <c r="M225" s="107"/>
      <c r="N225" s="99"/>
      <c r="O225" s="99"/>
      <c r="P225" s="99"/>
      <c r="Q225" s="99"/>
      <c r="R225" s="99"/>
      <c r="S225" s="99"/>
      <c r="T225" s="100"/>
      <c r="U225" s="99"/>
      <c r="V225" s="95"/>
      <c r="W225" s="95"/>
      <c r="X225" s="95"/>
      <c r="Y225" s="95"/>
      <c r="Z225" s="95"/>
      <c r="AA225" s="95"/>
      <c r="AB225" s="95"/>
      <c r="AC225" s="95"/>
      <c r="AD225" s="95"/>
      <c r="AE225" s="95" t="s">
        <v>120</v>
      </c>
      <c r="AF225" s="95">
        <v>2</v>
      </c>
      <c r="AG225" s="95"/>
      <c r="AH225" s="95"/>
      <c r="AI225" s="95"/>
      <c r="AJ225" s="95"/>
      <c r="AK225" s="95"/>
      <c r="AL225" s="95"/>
      <c r="AM225" s="95"/>
      <c r="AN225" s="95"/>
      <c r="AO225" s="95"/>
      <c r="AP225" s="95"/>
      <c r="AQ225" s="95"/>
      <c r="AR225" s="95"/>
      <c r="AS225" s="95"/>
      <c r="AT225" s="95"/>
      <c r="AU225" s="95"/>
      <c r="AV225" s="95"/>
      <c r="AW225" s="95"/>
      <c r="AX225" s="95"/>
      <c r="AY225" s="95"/>
      <c r="AZ225" s="95"/>
      <c r="BA225" s="95"/>
      <c r="BB225" s="95"/>
      <c r="BC225" s="95"/>
      <c r="BD225" s="95"/>
      <c r="BE225" s="95"/>
      <c r="BF225" s="95"/>
      <c r="BG225" s="95"/>
      <c r="BH225" s="95"/>
    </row>
    <row r="226" spans="1:60" outlineLevel="1" x14ac:dyDescent="0.25">
      <c r="A226" s="96"/>
      <c r="B226" s="96"/>
      <c r="C226" s="115" t="s">
        <v>123</v>
      </c>
      <c r="D226" s="101"/>
      <c r="E226" s="426"/>
      <c r="F226" s="107"/>
      <c r="G226" s="107"/>
      <c r="H226" s="107"/>
      <c r="I226" s="107"/>
      <c r="J226" s="107"/>
      <c r="K226" s="107"/>
      <c r="L226" s="107"/>
      <c r="M226" s="107"/>
      <c r="N226" s="99"/>
      <c r="O226" s="99"/>
      <c r="P226" s="99"/>
      <c r="Q226" s="99"/>
      <c r="R226" s="99"/>
      <c r="S226" s="99"/>
      <c r="T226" s="100"/>
      <c r="U226" s="99"/>
      <c r="V226" s="95"/>
      <c r="W226" s="95"/>
      <c r="X226" s="95"/>
      <c r="Y226" s="95"/>
      <c r="Z226" s="95"/>
      <c r="AA226" s="95"/>
      <c r="AB226" s="95"/>
      <c r="AC226" s="95"/>
      <c r="AD226" s="95"/>
      <c r="AE226" s="95" t="s">
        <v>120</v>
      </c>
      <c r="AF226" s="95">
        <v>0</v>
      </c>
      <c r="AG226" s="95"/>
      <c r="AH226" s="95"/>
      <c r="AI226" s="95"/>
      <c r="AJ226" s="95"/>
      <c r="AK226" s="95"/>
      <c r="AL226" s="95"/>
      <c r="AM226" s="95"/>
      <c r="AN226" s="95"/>
      <c r="AO226" s="95"/>
      <c r="AP226" s="95"/>
      <c r="AQ226" s="95"/>
      <c r="AR226" s="95"/>
      <c r="AS226" s="95"/>
      <c r="AT226" s="95"/>
      <c r="AU226" s="95"/>
      <c r="AV226" s="95"/>
      <c r="AW226" s="95"/>
      <c r="AX226" s="95"/>
      <c r="AY226" s="95"/>
      <c r="AZ226" s="95"/>
      <c r="BA226" s="95"/>
      <c r="BB226" s="95"/>
      <c r="BC226" s="95"/>
      <c r="BD226" s="95"/>
      <c r="BE226" s="95"/>
      <c r="BF226" s="95"/>
      <c r="BG226" s="95"/>
      <c r="BH226" s="95"/>
    </row>
    <row r="227" spans="1:60" outlineLevel="1" x14ac:dyDescent="0.25">
      <c r="A227" s="96"/>
      <c r="B227" s="96"/>
      <c r="C227" s="117" t="s">
        <v>292</v>
      </c>
      <c r="D227" s="102"/>
      <c r="E227" s="427">
        <v>42.49</v>
      </c>
      <c r="F227" s="107"/>
      <c r="G227" s="107"/>
      <c r="H227" s="107"/>
      <c r="I227" s="107"/>
      <c r="J227" s="107"/>
      <c r="K227" s="107"/>
      <c r="L227" s="107"/>
      <c r="M227" s="107"/>
      <c r="N227" s="99"/>
      <c r="O227" s="99"/>
      <c r="P227" s="99"/>
      <c r="Q227" s="99"/>
      <c r="R227" s="99"/>
      <c r="S227" s="99"/>
      <c r="T227" s="100"/>
      <c r="U227" s="99"/>
      <c r="V227" s="95"/>
      <c r="W227" s="95"/>
      <c r="X227" s="95"/>
      <c r="Y227" s="95"/>
      <c r="Z227" s="95"/>
      <c r="AA227" s="95"/>
      <c r="AB227" s="95"/>
      <c r="AC227" s="95"/>
      <c r="AD227" s="95"/>
      <c r="AE227" s="95" t="s">
        <v>120</v>
      </c>
      <c r="AF227" s="95">
        <v>0</v>
      </c>
      <c r="AG227" s="95"/>
      <c r="AH227" s="95"/>
      <c r="AI227" s="95"/>
      <c r="AJ227" s="95"/>
      <c r="AK227" s="95"/>
      <c r="AL227" s="95"/>
      <c r="AM227" s="95"/>
      <c r="AN227" s="95"/>
      <c r="AO227" s="95"/>
      <c r="AP227" s="95"/>
      <c r="AQ227" s="95"/>
      <c r="AR227" s="95"/>
      <c r="AS227" s="95"/>
      <c r="AT227" s="95"/>
      <c r="AU227" s="95"/>
      <c r="AV227" s="95"/>
      <c r="AW227" s="95"/>
      <c r="AX227" s="95"/>
      <c r="AY227" s="95"/>
      <c r="AZ227" s="95"/>
      <c r="BA227" s="95"/>
      <c r="BB227" s="95"/>
      <c r="BC227" s="95"/>
      <c r="BD227" s="95"/>
      <c r="BE227" s="95"/>
      <c r="BF227" s="95"/>
      <c r="BG227" s="95"/>
      <c r="BH227" s="95"/>
    </row>
    <row r="228" spans="1:60" outlineLevel="1" x14ac:dyDescent="0.25">
      <c r="A228" s="96">
        <v>43</v>
      </c>
      <c r="B228" s="96" t="s">
        <v>293</v>
      </c>
      <c r="C228" s="114" t="s">
        <v>294</v>
      </c>
      <c r="D228" s="99" t="s">
        <v>117</v>
      </c>
      <c r="E228" s="425">
        <v>164</v>
      </c>
      <c r="F228" s="106"/>
      <c r="G228" s="107">
        <f>ROUND(E228*F228,2)</f>
        <v>0</v>
      </c>
      <c r="H228" s="107"/>
      <c r="I228" s="107">
        <f>ROUND(E228*H228,2)</f>
        <v>0</v>
      </c>
      <c r="J228" s="107"/>
      <c r="K228" s="107">
        <f>ROUND(E228*J228,2)</f>
        <v>0</v>
      </c>
      <c r="L228" s="107">
        <v>21</v>
      </c>
      <c r="M228" s="107">
        <f>G228*(1+L228/100)</f>
        <v>0</v>
      </c>
      <c r="N228" s="99">
        <v>0</v>
      </c>
      <c r="O228" s="99">
        <f>ROUND(E228*N228,5)</f>
        <v>0</v>
      </c>
      <c r="P228" s="99">
        <v>6.8000000000000005E-2</v>
      </c>
      <c r="Q228" s="99">
        <f>ROUND(E228*P228,5)</f>
        <v>11.151999999999999</v>
      </c>
      <c r="R228" s="99"/>
      <c r="S228" s="99"/>
      <c r="T228" s="100">
        <v>0.3</v>
      </c>
      <c r="U228" s="99">
        <f>ROUND(E228*T228,2)</f>
        <v>49.2</v>
      </c>
      <c r="V228" s="95"/>
      <c r="W228" s="95"/>
      <c r="X228" s="95"/>
      <c r="Y228" s="95"/>
      <c r="Z228" s="95"/>
      <c r="AA228" s="95"/>
      <c r="AB228" s="95"/>
      <c r="AC228" s="95"/>
      <c r="AD228" s="95"/>
      <c r="AE228" s="95" t="s">
        <v>118</v>
      </c>
      <c r="AF228" s="95"/>
      <c r="AG228" s="95"/>
      <c r="AH228" s="95"/>
      <c r="AI228" s="95"/>
      <c r="AJ228" s="95"/>
      <c r="AK228" s="95"/>
      <c r="AL228" s="95"/>
      <c r="AM228" s="95"/>
      <c r="AN228" s="95"/>
      <c r="AO228" s="95"/>
      <c r="AP228" s="95"/>
      <c r="AQ228" s="95"/>
      <c r="AR228" s="95"/>
      <c r="AS228" s="95"/>
      <c r="AT228" s="95"/>
      <c r="AU228" s="95"/>
      <c r="AV228" s="95"/>
      <c r="AW228" s="95"/>
      <c r="AX228" s="95"/>
      <c r="AY228" s="95"/>
      <c r="AZ228" s="95"/>
      <c r="BA228" s="95"/>
      <c r="BB228" s="95"/>
      <c r="BC228" s="95"/>
      <c r="BD228" s="95"/>
      <c r="BE228" s="95"/>
      <c r="BF228" s="95"/>
      <c r="BG228" s="95"/>
      <c r="BH228" s="95"/>
    </row>
    <row r="229" spans="1:60" outlineLevel="1" x14ac:dyDescent="0.25">
      <c r="A229" s="96"/>
      <c r="B229" s="96"/>
      <c r="C229" s="115" t="s">
        <v>119</v>
      </c>
      <c r="D229" s="101"/>
      <c r="E229" s="426"/>
      <c r="F229" s="107"/>
      <c r="G229" s="107"/>
      <c r="H229" s="107"/>
      <c r="I229" s="107"/>
      <c r="J229" s="107"/>
      <c r="K229" s="107"/>
      <c r="L229" s="107"/>
      <c r="M229" s="107"/>
      <c r="N229" s="99"/>
      <c r="O229" s="99"/>
      <c r="P229" s="99"/>
      <c r="Q229" s="99"/>
      <c r="R229" s="99"/>
      <c r="S229" s="99"/>
      <c r="T229" s="100"/>
      <c r="U229" s="99"/>
      <c r="V229" s="95"/>
      <c r="W229" s="95"/>
      <c r="X229" s="95"/>
      <c r="Y229" s="95"/>
      <c r="Z229" s="95"/>
      <c r="AA229" s="95"/>
      <c r="AB229" s="95"/>
      <c r="AC229" s="95"/>
      <c r="AD229" s="95"/>
      <c r="AE229" s="95" t="s">
        <v>120</v>
      </c>
      <c r="AF229" s="95">
        <v>2</v>
      </c>
      <c r="AG229" s="95"/>
      <c r="AH229" s="95"/>
      <c r="AI229" s="95"/>
      <c r="AJ229" s="95"/>
      <c r="AK229" s="95"/>
      <c r="AL229" s="95"/>
      <c r="AM229" s="95"/>
      <c r="AN229" s="95"/>
      <c r="AO229" s="95"/>
      <c r="AP229" s="95"/>
      <c r="AQ229" s="95"/>
      <c r="AR229" s="95"/>
      <c r="AS229" s="95"/>
      <c r="AT229" s="95"/>
      <c r="AU229" s="95"/>
      <c r="AV229" s="95"/>
      <c r="AW229" s="95"/>
      <c r="AX229" s="95"/>
      <c r="AY229" s="95"/>
      <c r="AZ229" s="95"/>
      <c r="BA229" s="95"/>
      <c r="BB229" s="95"/>
      <c r="BC229" s="95"/>
      <c r="BD229" s="95"/>
      <c r="BE229" s="95"/>
      <c r="BF229" s="95"/>
      <c r="BG229" s="95"/>
      <c r="BH229" s="95"/>
    </row>
    <row r="230" spans="1:60" outlineLevel="1" x14ac:dyDescent="0.25">
      <c r="A230" s="96"/>
      <c r="B230" s="96"/>
      <c r="C230" s="116" t="s">
        <v>295</v>
      </c>
      <c r="D230" s="101"/>
      <c r="E230" s="426">
        <v>24.125</v>
      </c>
      <c r="F230" s="107"/>
      <c r="G230" s="107"/>
      <c r="H230" s="107"/>
      <c r="I230" s="107"/>
      <c r="J230" s="107"/>
      <c r="K230" s="107"/>
      <c r="L230" s="107"/>
      <c r="M230" s="107"/>
      <c r="N230" s="99"/>
      <c r="O230" s="99"/>
      <c r="P230" s="99"/>
      <c r="Q230" s="99"/>
      <c r="R230" s="99"/>
      <c r="S230" s="99"/>
      <c r="T230" s="100"/>
      <c r="U230" s="99"/>
      <c r="V230" s="95"/>
      <c r="W230" s="95"/>
      <c r="X230" s="95"/>
      <c r="Y230" s="95"/>
      <c r="Z230" s="95"/>
      <c r="AA230" s="95"/>
      <c r="AB230" s="95"/>
      <c r="AC230" s="95"/>
      <c r="AD230" s="95"/>
      <c r="AE230" s="95" t="s">
        <v>120</v>
      </c>
      <c r="AF230" s="95">
        <v>2</v>
      </c>
      <c r="AG230" s="95"/>
      <c r="AH230" s="95"/>
      <c r="AI230" s="95"/>
      <c r="AJ230" s="95"/>
      <c r="AK230" s="95"/>
      <c r="AL230" s="95"/>
      <c r="AM230" s="95"/>
      <c r="AN230" s="95"/>
      <c r="AO230" s="95"/>
      <c r="AP230" s="95"/>
      <c r="AQ230" s="95"/>
      <c r="AR230" s="95"/>
      <c r="AS230" s="95"/>
      <c r="AT230" s="95"/>
      <c r="AU230" s="95"/>
      <c r="AV230" s="95"/>
      <c r="AW230" s="95"/>
      <c r="AX230" s="95"/>
      <c r="AY230" s="95"/>
      <c r="AZ230" s="95"/>
      <c r="BA230" s="95"/>
      <c r="BB230" s="95"/>
      <c r="BC230" s="95"/>
      <c r="BD230" s="95"/>
      <c r="BE230" s="95"/>
      <c r="BF230" s="95"/>
      <c r="BG230" s="95"/>
      <c r="BH230" s="95"/>
    </row>
    <row r="231" spans="1:60" outlineLevel="1" x14ac:dyDescent="0.25">
      <c r="A231" s="96"/>
      <c r="B231" s="96"/>
      <c r="C231" s="116" t="s">
        <v>296</v>
      </c>
      <c r="D231" s="101"/>
      <c r="E231" s="426"/>
      <c r="F231" s="107"/>
      <c r="G231" s="107"/>
      <c r="H231" s="107"/>
      <c r="I231" s="107"/>
      <c r="J231" s="107"/>
      <c r="K231" s="107"/>
      <c r="L231" s="107"/>
      <c r="M231" s="107"/>
      <c r="N231" s="99"/>
      <c r="O231" s="99"/>
      <c r="P231" s="99"/>
      <c r="Q231" s="99"/>
      <c r="R231" s="99"/>
      <c r="S231" s="99"/>
      <c r="T231" s="100"/>
      <c r="U231" s="99"/>
      <c r="V231" s="95"/>
      <c r="W231" s="95"/>
      <c r="X231" s="95"/>
      <c r="Y231" s="95"/>
      <c r="Z231" s="95"/>
      <c r="AA231" s="95"/>
      <c r="AB231" s="95"/>
      <c r="AC231" s="95"/>
      <c r="AD231" s="95"/>
      <c r="AE231" s="95" t="s">
        <v>120</v>
      </c>
      <c r="AF231" s="95">
        <v>2</v>
      </c>
      <c r="AG231" s="95"/>
      <c r="AH231" s="95"/>
      <c r="AI231" s="95"/>
      <c r="AJ231" s="95"/>
      <c r="AK231" s="95"/>
      <c r="AL231" s="95"/>
      <c r="AM231" s="95"/>
      <c r="AN231" s="95"/>
      <c r="AO231" s="95"/>
      <c r="AP231" s="95"/>
      <c r="AQ231" s="95"/>
      <c r="AR231" s="95"/>
      <c r="AS231" s="95"/>
      <c r="AT231" s="95"/>
      <c r="AU231" s="95"/>
      <c r="AV231" s="95"/>
      <c r="AW231" s="95"/>
      <c r="AX231" s="95"/>
      <c r="AY231" s="95"/>
      <c r="AZ231" s="95"/>
      <c r="BA231" s="95"/>
      <c r="BB231" s="95"/>
      <c r="BC231" s="95"/>
      <c r="BD231" s="95"/>
      <c r="BE231" s="95"/>
      <c r="BF231" s="95"/>
      <c r="BG231" s="95"/>
      <c r="BH231" s="95"/>
    </row>
    <row r="232" spans="1:60" outlineLevel="1" x14ac:dyDescent="0.25">
      <c r="A232" s="96"/>
      <c r="B232" s="96"/>
      <c r="C232" s="116" t="s">
        <v>297</v>
      </c>
      <c r="D232" s="101"/>
      <c r="E232" s="426">
        <v>21.274999999999999</v>
      </c>
      <c r="F232" s="107"/>
      <c r="G232" s="107"/>
      <c r="H232" s="107"/>
      <c r="I232" s="107"/>
      <c r="J232" s="107"/>
      <c r="K232" s="107"/>
      <c r="L232" s="107"/>
      <c r="M232" s="107"/>
      <c r="N232" s="99"/>
      <c r="O232" s="99"/>
      <c r="P232" s="99"/>
      <c r="Q232" s="99"/>
      <c r="R232" s="99"/>
      <c r="S232" s="99"/>
      <c r="T232" s="100"/>
      <c r="U232" s="99"/>
      <c r="V232" s="95"/>
      <c r="W232" s="95"/>
      <c r="X232" s="95"/>
      <c r="Y232" s="95"/>
      <c r="Z232" s="95"/>
      <c r="AA232" s="95"/>
      <c r="AB232" s="95"/>
      <c r="AC232" s="95"/>
      <c r="AD232" s="95"/>
      <c r="AE232" s="95" t="s">
        <v>120</v>
      </c>
      <c r="AF232" s="95">
        <v>2</v>
      </c>
      <c r="AG232" s="95"/>
      <c r="AH232" s="95"/>
      <c r="AI232" s="95"/>
      <c r="AJ232" s="95"/>
      <c r="AK232" s="95"/>
      <c r="AL232" s="95"/>
      <c r="AM232" s="95"/>
      <c r="AN232" s="95"/>
      <c r="AO232" s="95"/>
      <c r="AP232" s="95"/>
      <c r="AQ232" s="95"/>
      <c r="AR232" s="95"/>
      <c r="AS232" s="95"/>
      <c r="AT232" s="95"/>
      <c r="AU232" s="95"/>
      <c r="AV232" s="95"/>
      <c r="AW232" s="95"/>
      <c r="AX232" s="95"/>
      <c r="AY232" s="95"/>
      <c r="AZ232" s="95"/>
      <c r="BA232" s="95"/>
      <c r="BB232" s="95"/>
      <c r="BC232" s="95"/>
      <c r="BD232" s="95"/>
      <c r="BE232" s="95"/>
      <c r="BF232" s="95"/>
      <c r="BG232" s="95"/>
      <c r="BH232" s="95"/>
    </row>
    <row r="233" spans="1:60" outlineLevel="1" x14ac:dyDescent="0.25">
      <c r="A233" s="96"/>
      <c r="B233" s="96"/>
      <c r="C233" s="116" t="s">
        <v>298</v>
      </c>
      <c r="D233" s="101"/>
      <c r="E233" s="426">
        <v>45.424999999999997</v>
      </c>
      <c r="F233" s="107"/>
      <c r="G233" s="107"/>
      <c r="H233" s="107"/>
      <c r="I233" s="107"/>
      <c r="J233" s="107"/>
      <c r="K233" s="107"/>
      <c r="L233" s="107"/>
      <c r="M233" s="107"/>
      <c r="N233" s="99"/>
      <c r="O233" s="99"/>
      <c r="P233" s="99"/>
      <c r="Q233" s="99"/>
      <c r="R233" s="99"/>
      <c r="S233" s="99"/>
      <c r="T233" s="100"/>
      <c r="U233" s="99"/>
      <c r="V233" s="95"/>
      <c r="W233" s="95"/>
      <c r="X233" s="95"/>
      <c r="Y233" s="95"/>
      <c r="Z233" s="95"/>
      <c r="AA233" s="95"/>
      <c r="AB233" s="95"/>
      <c r="AC233" s="95"/>
      <c r="AD233" s="95"/>
      <c r="AE233" s="95" t="s">
        <v>120</v>
      </c>
      <c r="AF233" s="95">
        <v>2</v>
      </c>
      <c r="AG233" s="95"/>
      <c r="AH233" s="95"/>
      <c r="AI233" s="95"/>
      <c r="AJ233" s="95"/>
      <c r="AK233" s="95"/>
      <c r="AL233" s="95"/>
      <c r="AM233" s="95"/>
      <c r="AN233" s="95"/>
      <c r="AO233" s="95"/>
      <c r="AP233" s="95"/>
      <c r="AQ233" s="95"/>
      <c r="AR233" s="95"/>
      <c r="AS233" s="95"/>
      <c r="AT233" s="95"/>
      <c r="AU233" s="95"/>
      <c r="AV233" s="95"/>
      <c r="AW233" s="95"/>
      <c r="AX233" s="95"/>
      <c r="AY233" s="95"/>
      <c r="AZ233" s="95"/>
      <c r="BA233" s="95"/>
      <c r="BB233" s="95"/>
      <c r="BC233" s="95"/>
      <c r="BD233" s="95"/>
      <c r="BE233" s="95"/>
      <c r="BF233" s="95"/>
      <c r="BG233" s="95"/>
      <c r="BH233" s="95"/>
    </row>
    <row r="234" spans="1:60" outlineLevel="1" x14ac:dyDescent="0.25">
      <c r="A234" s="96"/>
      <c r="B234" s="96"/>
      <c r="C234" s="116" t="s">
        <v>299</v>
      </c>
      <c r="D234" s="101"/>
      <c r="E234" s="426"/>
      <c r="F234" s="107"/>
      <c r="G234" s="107"/>
      <c r="H234" s="107"/>
      <c r="I234" s="107"/>
      <c r="J234" s="107"/>
      <c r="K234" s="107"/>
      <c r="L234" s="107"/>
      <c r="M234" s="107"/>
      <c r="N234" s="99"/>
      <c r="O234" s="99"/>
      <c r="P234" s="99"/>
      <c r="Q234" s="99"/>
      <c r="R234" s="99"/>
      <c r="S234" s="99"/>
      <c r="T234" s="100"/>
      <c r="U234" s="99"/>
      <c r="V234" s="95"/>
      <c r="W234" s="95"/>
      <c r="X234" s="95"/>
      <c r="Y234" s="95"/>
      <c r="Z234" s="95"/>
      <c r="AA234" s="95"/>
      <c r="AB234" s="95"/>
      <c r="AC234" s="95"/>
      <c r="AD234" s="95"/>
      <c r="AE234" s="95" t="s">
        <v>120</v>
      </c>
      <c r="AF234" s="95">
        <v>2</v>
      </c>
      <c r="AG234" s="95"/>
      <c r="AH234" s="95"/>
      <c r="AI234" s="95"/>
      <c r="AJ234" s="95"/>
      <c r="AK234" s="95"/>
      <c r="AL234" s="95"/>
      <c r="AM234" s="95"/>
      <c r="AN234" s="95"/>
      <c r="AO234" s="95"/>
      <c r="AP234" s="95"/>
      <c r="AQ234" s="95"/>
      <c r="AR234" s="95"/>
      <c r="AS234" s="95"/>
      <c r="AT234" s="95"/>
      <c r="AU234" s="95"/>
      <c r="AV234" s="95"/>
      <c r="AW234" s="95"/>
      <c r="AX234" s="95"/>
      <c r="AY234" s="95"/>
      <c r="AZ234" s="95"/>
      <c r="BA234" s="95"/>
      <c r="BB234" s="95"/>
      <c r="BC234" s="95"/>
      <c r="BD234" s="95"/>
      <c r="BE234" s="95"/>
      <c r="BF234" s="95"/>
      <c r="BG234" s="95"/>
      <c r="BH234" s="95"/>
    </row>
    <row r="235" spans="1:60" outlineLevel="1" x14ac:dyDescent="0.25">
      <c r="A235" s="96"/>
      <c r="B235" s="96"/>
      <c r="C235" s="116" t="s">
        <v>300</v>
      </c>
      <c r="D235" s="101"/>
      <c r="E235" s="426">
        <v>31.45</v>
      </c>
      <c r="F235" s="107"/>
      <c r="G235" s="107"/>
      <c r="H235" s="107"/>
      <c r="I235" s="107"/>
      <c r="J235" s="107"/>
      <c r="K235" s="107"/>
      <c r="L235" s="107"/>
      <c r="M235" s="107"/>
      <c r="N235" s="99"/>
      <c r="O235" s="99"/>
      <c r="P235" s="99"/>
      <c r="Q235" s="99"/>
      <c r="R235" s="99"/>
      <c r="S235" s="99"/>
      <c r="T235" s="100"/>
      <c r="U235" s="99"/>
      <c r="V235" s="95"/>
      <c r="W235" s="95"/>
      <c r="X235" s="95"/>
      <c r="Y235" s="95"/>
      <c r="Z235" s="95"/>
      <c r="AA235" s="95"/>
      <c r="AB235" s="95"/>
      <c r="AC235" s="95"/>
      <c r="AD235" s="95"/>
      <c r="AE235" s="95" t="s">
        <v>120</v>
      </c>
      <c r="AF235" s="95">
        <v>2</v>
      </c>
      <c r="AG235" s="95"/>
      <c r="AH235" s="95"/>
      <c r="AI235" s="95"/>
      <c r="AJ235" s="95"/>
      <c r="AK235" s="95"/>
      <c r="AL235" s="95"/>
      <c r="AM235" s="95"/>
      <c r="AN235" s="95"/>
      <c r="AO235" s="95"/>
      <c r="AP235" s="95"/>
      <c r="AQ235" s="95"/>
      <c r="AR235" s="95"/>
      <c r="AS235" s="95"/>
      <c r="AT235" s="95"/>
      <c r="AU235" s="95"/>
      <c r="AV235" s="95"/>
      <c r="AW235" s="95"/>
      <c r="AX235" s="95"/>
      <c r="AY235" s="95"/>
      <c r="AZ235" s="95"/>
      <c r="BA235" s="95"/>
      <c r="BB235" s="95"/>
      <c r="BC235" s="95"/>
      <c r="BD235" s="95"/>
      <c r="BE235" s="95"/>
      <c r="BF235" s="95"/>
      <c r="BG235" s="95"/>
      <c r="BH235" s="95"/>
    </row>
    <row r="236" spans="1:60" outlineLevel="1" x14ac:dyDescent="0.25">
      <c r="A236" s="96"/>
      <c r="B236" s="96"/>
      <c r="C236" s="116" t="s">
        <v>301</v>
      </c>
      <c r="D236" s="101"/>
      <c r="E236" s="426">
        <v>41.725000000000001</v>
      </c>
      <c r="F236" s="107"/>
      <c r="G236" s="107"/>
      <c r="H236" s="107"/>
      <c r="I236" s="107"/>
      <c r="J236" s="107"/>
      <c r="K236" s="107"/>
      <c r="L236" s="107"/>
      <c r="M236" s="107"/>
      <c r="N236" s="99"/>
      <c r="O236" s="99"/>
      <c r="P236" s="99"/>
      <c r="Q236" s="99"/>
      <c r="R236" s="99"/>
      <c r="S236" s="99"/>
      <c r="T236" s="100"/>
      <c r="U236" s="99"/>
      <c r="V236" s="95"/>
      <c r="W236" s="95"/>
      <c r="X236" s="95"/>
      <c r="Y236" s="95"/>
      <c r="Z236" s="95"/>
      <c r="AA236" s="95"/>
      <c r="AB236" s="95"/>
      <c r="AC236" s="95"/>
      <c r="AD236" s="95"/>
      <c r="AE236" s="95" t="s">
        <v>120</v>
      </c>
      <c r="AF236" s="95">
        <v>2</v>
      </c>
      <c r="AG236" s="95"/>
      <c r="AH236" s="95"/>
      <c r="AI236" s="95"/>
      <c r="AJ236" s="95"/>
      <c r="AK236" s="95"/>
      <c r="AL236" s="95"/>
      <c r="AM236" s="95"/>
      <c r="AN236" s="95"/>
      <c r="AO236" s="95"/>
      <c r="AP236" s="95"/>
      <c r="AQ236" s="95"/>
      <c r="AR236" s="95"/>
      <c r="AS236" s="95"/>
      <c r="AT236" s="95"/>
      <c r="AU236" s="95"/>
      <c r="AV236" s="95"/>
      <c r="AW236" s="95"/>
      <c r="AX236" s="95"/>
      <c r="AY236" s="95"/>
      <c r="AZ236" s="95"/>
      <c r="BA236" s="95"/>
      <c r="BB236" s="95"/>
      <c r="BC236" s="95"/>
      <c r="BD236" s="95"/>
      <c r="BE236" s="95"/>
      <c r="BF236" s="95"/>
      <c r="BG236" s="95"/>
      <c r="BH236" s="95"/>
    </row>
    <row r="237" spans="1:60" outlineLevel="1" x14ac:dyDescent="0.25">
      <c r="A237" s="96"/>
      <c r="B237" s="96"/>
      <c r="C237" s="116" t="s">
        <v>302</v>
      </c>
      <c r="D237" s="101"/>
      <c r="E237" s="426"/>
      <c r="F237" s="107"/>
      <c r="G237" s="107"/>
      <c r="H237" s="107"/>
      <c r="I237" s="107"/>
      <c r="J237" s="107"/>
      <c r="K237" s="107"/>
      <c r="L237" s="107"/>
      <c r="M237" s="107"/>
      <c r="N237" s="99"/>
      <c r="O237" s="99"/>
      <c r="P237" s="99"/>
      <c r="Q237" s="99"/>
      <c r="R237" s="99"/>
      <c r="S237" s="99"/>
      <c r="T237" s="100"/>
      <c r="U237" s="99"/>
      <c r="V237" s="95"/>
      <c r="W237" s="95"/>
      <c r="X237" s="95"/>
      <c r="Y237" s="95"/>
      <c r="Z237" s="95"/>
      <c r="AA237" s="95"/>
      <c r="AB237" s="95"/>
      <c r="AC237" s="95"/>
      <c r="AD237" s="95"/>
      <c r="AE237" s="95" t="s">
        <v>120</v>
      </c>
      <c r="AF237" s="95">
        <v>2</v>
      </c>
      <c r="AG237" s="95"/>
      <c r="AH237" s="95"/>
      <c r="AI237" s="95"/>
      <c r="AJ237" s="95"/>
      <c r="AK237" s="95"/>
      <c r="AL237" s="95"/>
      <c r="AM237" s="95"/>
      <c r="AN237" s="95"/>
      <c r="AO237" s="95"/>
      <c r="AP237" s="95"/>
      <c r="AQ237" s="95"/>
      <c r="AR237" s="95"/>
      <c r="AS237" s="95"/>
      <c r="AT237" s="95"/>
      <c r="AU237" s="95"/>
      <c r="AV237" s="95"/>
      <c r="AW237" s="95"/>
      <c r="AX237" s="95"/>
      <c r="AY237" s="95"/>
      <c r="AZ237" s="95"/>
      <c r="BA237" s="95"/>
      <c r="BB237" s="95"/>
      <c r="BC237" s="95"/>
      <c r="BD237" s="95"/>
      <c r="BE237" s="95"/>
      <c r="BF237" s="95"/>
      <c r="BG237" s="95"/>
      <c r="BH237" s="95"/>
    </row>
    <row r="238" spans="1:60" outlineLevel="1" x14ac:dyDescent="0.25">
      <c r="A238" s="96"/>
      <c r="B238" s="96"/>
      <c r="C238" s="115" t="s">
        <v>123</v>
      </c>
      <c r="D238" s="101"/>
      <c r="E238" s="426"/>
      <c r="F238" s="107"/>
      <c r="G238" s="107"/>
      <c r="H238" s="107"/>
      <c r="I238" s="107"/>
      <c r="J238" s="107"/>
      <c r="K238" s="107"/>
      <c r="L238" s="107"/>
      <c r="M238" s="107"/>
      <c r="N238" s="99"/>
      <c r="O238" s="99"/>
      <c r="P238" s="99"/>
      <c r="Q238" s="99"/>
      <c r="R238" s="99"/>
      <c r="S238" s="99"/>
      <c r="T238" s="100"/>
      <c r="U238" s="99"/>
      <c r="V238" s="95"/>
      <c r="W238" s="95"/>
      <c r="X238" s="95"/>
      <c r="Y238" s="95"/>
      <c r="Z238" s="95"/>
      <c r="AA238" s="95"/>
      <c r="AB238" s="95"/>
      <c r="AC238" s="95"/>
      <c r="AD238" s="95"/>
      <c r="AE238" s="95" t="s">
        <v>120</v>
      </c>
      <c r="AF238" s="95">
        <v>0</v>
      </c>
      <c r="AG238" s="95"/>
      <c r="AH238" s="95"/>
      <c r="AI238" s="95"/>
      <c r="AJ238" s="95"/>
      <c r="AK238" s="95"/>
      <c r="AL238" s="95"/>
      <c r="AM238" s="95"/>
      <c r="AN238" s="95"/>
      <c r="AO238" s="95"/>
      <c r="AP238" s="95"/>
      <c r="AQ238" s="95"/>
      <c r="AR238" s="95"/>
      <c r="AS238" s="95"/>
      <c r="AT238" s="95"/>
      <c r="AU238" s="95"/>
      <c r="AV238" s="95"/>
      <c r="AW238" s="95"/>
      <c r="AX238" s="95"/>
      <c r="AY238" s="95"/>
      <c r="AZ238" s="95"/>
      <c r="BA238" s="95"/>
      <c r="BB238" s="95"/>
      <c r="BC238" s="95"/>
      <c r="BD238" s="95"/>
      <c r="BE238" s="95"/>
      <c r="BF238" s="95"/>
      <c r="BG238" s="95"/>
      <c r="BH238" s="95"/>
    </row>
    <row r="239" spans="1:60" outlineLevel="1" x14ac:dyDescent="0.25">
      <c r="A239" s="96"/>
      <c r="B239" s="96"/>
      <c r="C239" s="117" t="s">
        <v>303</v>
      </c>
      <c r="D239" s="102"/>
      <c r="E239" s="427">
        <v>164</v>
      </c>
      <c r="F239" s="107"/>
      <c r="G239" s="107"/>
      <c r="H239" s="107"/>
      <c r="I239" s="107"/>
      <c r="J239" s="107"/>
      <c r="K239" s="107"/>
      <c r="L239" s="107"/>
      <c r="M239" s="107"/>
      <c r="N239" s="99"/>
      <c r="O239" s="99"/>
      <c r="P239" s="99"/>
      <c r="Q239" s="99"/>
      <c r="R239" s="99"/>
      <c r="S239" s="99"/>
      <c r="T239" s="100"/>
      <c r="U239" s="99"/>
      <c r="V239" s="95"/>
      <c r="W239" s="95"/>
      <c r="X239" s="95"/>
      <c r="Y239" s="95"/>
      <c r="Z239" s="95"/>
      <c r="AA239" s="95"/>
      <c r="AB239" s="95"/>
      <c r="AC239" s="95"/>
      <c r="AD239" s="95"/>
      <c r="AE239" s="95" t="s">
        <v>120</v>
      </c>
      <c r="AF239" s="95">
        <v>0</v>
      </c>
      <c r="AG239" s="95"/>
      <c r="AH239" s="95"/>
      <c r="AI239" s="95"/>
      <c r="AJ239" s="95"/>
      <c r="AK239" s="95"/>
      <c r="AL239" s="95"/>
      <c r="AM239" s="95"/>
      <c r="AN239" s="95"/>
      <c r="AO239" s="95"/>
      <c r="AP239" s="95"/>
      <c r="AQ239" s="95"/>
      <c r="AR239" s="95"/>
      <c r="AS239" s="95"/>
      <c r="AT239" s="95"/>
      <c r="AU239" s="95"/>
      <c r="AV239" s="95"/>
      <c r="AW239" s="95"/>
      <c r="AX239" s="95"/>
      <c r="AY239" s="95"/>
      <c r="AZ239" s="95"/>
      <c r="BA239" s="95"/>
      <c r="BB239" s="95"/>
      <c r="BC239" s="95"/>
      <c r="BD239" s="95"/>
      <c r="BE239" s="95"/>
      <c r="BF239" s="95"/>
      <c r="BG239" s="95"/>
      <c r="BH239" s="95"/>
    </row>
    <row r="240" spans="1:60" outlineLevel="1" x14ac:dyDescent="0.25">
      <c r="A240" s="96">
        <v>44</v>
      </c>
      <c r="B240" s="96" t="s">
        <v>304</v>
      </c>
      <c r="C240" s="114" t="s">
        <v>305</v>
      </c>
      <c r="D240" s="99" t="s">
        <v>117</v>
      </c>
      <c r="E240" s="425">
        <v>7.02</v>
      </c>
      <c r="F240" s="106"/>
      <c r="G240" s="107">
        <f>ROUND(E240*F240,2)</f>
        <v>0</v>
      </c>
      <c r="H240" s="107"/>
      <c r="I240" s="107">
        <f>ROUND(E240*H240,2)</f>
        <v>0</v>
      </c>
      <c r="J240" s="107"/>
      <c r="K240" s="107">
        <f>ROUND(E240*J240,2)</f>
        <v>0</v>
      </c>
      <c r="L240" s="107">
        <v>21</v>
      </c>
      <c r="M240" s="107">
        <f>G240*(1+L240/100)</f>
        <v>0</v>
      </c>
      <c r="N240" s="99">
        <v>0</v>
      </c>
      <c r="O240" s="99">
        <f>ROUND(E240*N240,5)</f>
        <v>0</v>
      </c>
      <c r="P240" s="99">
        <v>4.5999999999999999E-2</v>
      </c>
      <c r="Q240" s="99">
        <f>ROUND(E240*P240,5)</f>
        <v>0.32291999999999998</v>
      </c>
      <c r="R240" s="99"/>
      <c r="S240" s="99"/>
      <c r="T240" s="100">
        <v>0.26</v>
      </c>
      <c r="U240" s="99">
        <f>ROUND(E240*T240,2)</f>
        <v>1.83</v>
      </c>
      <c r="V240" s="95"/>
      <c r="W240" s="95"/>
      <c r="X240" s="95"/>
      <c r="Y240" s="95"/>
      <c r="Z240" s="95"/>
      <c r="AA240" s="95"/>
      <c r="AB240" s="95"/>
      <c r="AC240" s="95"/>
      <c r="AD240" s="95"/>
      <c r="AE240" s="95" t="s">
        <v>118</v>
      </c>
      <c r="AF240" s="95"/>
      <c r="AG240" s="95"/>
      <c r="AH240" s="95"/>
      <c r="AI240" s="95"/>
      <c r="AJ240" s="95"/>
      <c r="AK240" s="95"/>
      <c r="AL240" s="95"/>
      <c r="AM240" s="95"/>
      <c r="AN240" s="95"/>
      <c r="AO240" s="95"/>
      <c r="AP240" s="95"/>
      <c r="AQ240" s="95"/>
      <c r="AR240" s="95"/>
      <c r="AS240" s="95"/>
      <c r="AT240" s="95"/>
      <c r="AU240" s="95"/>
      <c r="AV240" s="95"/>
      <c r="AW240" s="95"/>
      <c r="AX240" s="95"/>
      <c r="AY240" s="95"/>
      <c r="AZ240" s="95"/>
      <c r="BA240" s="95"/>
      <c r="BB240" s="95"/>
      <c r="BC240" s="95"/>
      <c r="BD240" s="95"/>
      <c r="BE240" s="95"/>
      <c r="BF240" s="95"/>
      <c r="BG240" s="95"/>
      <c r="BH240" s="95"/>
    </row>
    <row r="241" spans="1:60" outlineLevel="1" x14ac:dyDescent="0.25">
      <c r="A241" s="96"/>
      <c r="B241" s="96"/>
      <c r="C241" s="115" t="s">
        <v>119</v>
      </c>
      <c r="D241" s="101"/>
      <c r="E241" s="426"/>
      <c r="F241" s="107"/>
      <c r="G241" s="107"/>
      <c r="H241" s="107"/>
      <c r="I241" s="107"/>
      <c r="J241" s="107"/>
      <c r="K241" s="107"/>
      <c r="L241" s="107"/>
      <c r="M241" s="107"/>
      <c r="N241" s="99"/>
      <c r="O241" s="99"/>
      <c r="P241" s="99"/>
      <c r="Q241" s="99"/>
      <c r="R241" s="99"/>
      <c r="S241" s="99"/>
      <c r="T241" s="100"/>
      <c r="U241" s="99"/>
      <c r="V241" s="95"/>
      <c r="W241" s="95"/>
      <c r="X241" s="95"/>
      <c r="Y241" s="95"/>
      <c r="Z241" s="95"/>
      <c r="AA241" s="95"/>
      <c r="AB241" s="95"/>
      <c r="AC241" s="95"/>
      <c r="AD241" s="95"/>
      <c r="AE241" s="95" t="s">
        <v>120</v>
      </c>
      <c r="AF241" s="95">
        <v>2</v>
      </c>
      <c r="AG241" s="95"/>
      <c r="AH241" s="95"/>
      <c r="AI241" s="95"/>
      <c r="AJ241" s="95"/>
      <c r="AK241" s="95"/>
      <c r="AL241" s="95"/>
      <c r="AM241" s="95"/>
      <c r="AN241" s="95"/>
      <c r="AO241" s="95"/>
      <c r="AP241" s="95"/>
      <c r="AQ241" s="95"/>
      <c r="AR241" s="95"/>
      <c r="AS241" s="95"/>
      <c r="AT241" s="95"/>
      <c r="AU241" s="95"/>
      <c r="AV241" s="95"/>
      <c r="AW241" s="95"/>
      <c r="AX241" s="95"/>
      <c r="AY241" s="95"/>
      <c r="AZ241" s="95"/>
      <c r="BA241" s="95"/>
      <c r="BB241" s="95"/>
      <c r="BC241" s="95"/>
      <c r="BD241" s="95"/>
      <c r="BE241" s="95"/>
      <c r="BF241" s="95"/>
      <c r="BG241" s="95"/>
      <c r="BH241" s="95"/>
    </row>
    <row r="242" spans="1:60" outlineLevel="1" x14ac:dyDescent="0.25">
      <c r="A242" s="96"/>
      <c r="B242" s="96"/>
      <c r="C242" s="116" t="s">
        <v>306</v>
      </c>
      <c r="D242" s="101"/>
      <c r="E242" s="426">
        <v>3.51</v>
      </c>
      <c r="F242" s="107"/>
      <c r="G242" s="107"/>
      <c r="H242" s="107"/>
      <c r="I242" s="107"/>
      <c r="J242" s="107"/>
      <c r="K242" s="107"/>
      <c r="L242" s="107"/>
      <c r="M242" s="107"/>
      <c r="N242" s="99"/>
      <c r="O242" s="99"/>
      <c r="P242" s="99"/>
      <c r="Q242" s="99"/>
      <c r="R242" s="99"/>
      <c r="S242" s="99"/>
      <c r="T242" s="100"/>
      <c r="U242" s="99"/>
      <c r="V242" s="95"/>
      <c r="W242" s="95"/>
      <c r="X242" s="95"/>
      <c r="Y242" s="95"/>
      <c r="Z242" s="95"/>
      <c r="AA242" s="95"/>
      <c r="AB242" s="95"/>
      <c r="AC242" s="95"/>
      <c r="AD242" s="95"/>
      <c r="AE242" s="95" t="s">
        <v>120</v>
      </c>
      <c r="AF242" s="95">
        <v>2</v>
      </c>
      <c r="AG242" s="95"/>
      <c r="AH242" s="95"/>
      <c r="AI242" s="95"/>
      <c r="AJ242" s="95"/>
      <c r="AK242" s="95"/>
      <c r="AL242" s="95"/>
      <c r="AM242" s="95"/>
      <c r="AN242" s="95"/>
      <c r="AO242" s="95"/>
      <c r="AP242" s="95"/>
      <c r="AQ242" s="95"/>
      <c r="AR242" s="95"/>
      <c r="AS242" s="95"/>
      <c r="AT242" s="95"/>
      <c r="AU242" s="95"/>
      <c r="AV242" s="95"/>
      <c r="AW242" s="95"/>
      <c r="AX242" s="95"/>
      <c r="AY242" s="95"/>
      <c r="AZ242" s="95"/>
      <c r="BA242" s="95"/>
      <c r="BB242" s="95"/>
      <c r="BC242" s="95"/>
      <c r="BD242" s="95"/>
      <c r="BE242" s="95"/>
      <c r="BF242" s="95"/>
      <c r="BG242" s="95"/>
      <c r="BH242" s="95"/>
    </row>
    <row r="243" spans="1:60" outlineLevel="1" x14ac:dyDescent="0.25">
      <c r="A243" s="96"/>
      <c r="B243" s="96"/>
      <c r="C243" s="116" t="s">
        <v>307</v>
      </c>
      <c r="D243" s="101"/>
      <c r="E243" s="426">
        <v>3.51</v>
      </c>
      <c r="F243" s="107"/>
      <c r="G243" s="107"/>
      <c r="H243" s="107"/>
      <c r="I243" s="107"/>
      <c r="J243" s="107"/>
      <c r="K243" s="107"/>
      <c r="L243" s="107"/>
      <c r="M243" s="107"/>
      <c r="N243" s="99"/>
      <c r="O243" s="99"/>
      <c r="P243" s="99"/>
      <c r="Q243" s="99"/>
      <c r="R243" s="99"/>
      <c r="S243" s="99"/>
      <c r="T243" s="100"/>
      <c r="U243" s="99"/>
      <c r="V243" s="95"/>
      <c r="W243" s="95"/>
      <c r="X243" s="95"/>
      <c r="Y243" s="95"/>
      <c r="Z243" s="95"/>
      <c r="AA243" s="95"/>
      <c r="AB243" s="95"/>
      <c r="AC243" s="95"/>
      <c r="AD243" s="95"/>
      <c r="AE243" s="95" t="s">
        <v>120</v>
      </c>
      <c r="AF243" s="95">
        <v>2</v>
      </c>
      <c r="AG243" s="95"/>
      <c r="AH243" s="95"/>
      <c r="AI243" s="95"/>
      <c r="AJ243" s="95"/>
      <c r="AK243" s="95"/>
      <c r="AL243" s="95"/>
      <c r="AM243" s="95"/>
      <c r="AN243" s="95"/>
      <c r="AO243" s="95"/>
      <c r="AP243" s="95"/>
      <c r="AQ243" s="95"/>
      <c r="AR243" s="95"/>
      <c r="AS243" s="95"/>
      <c r="AT243" s="95"/>
      <c r="AU243" s="95"/>
      <c r="AV243" s="95"/>
      <c r="AW243" s="95"/>
      <c r="AX243" s="95"/>
      <c r="AY243" s="95"/>
      <c r="AZ243" s="95"/>
      <c r="BA243" s="95"/>
      <c r="BB243" s="95"/>
      <c r="BC243" s="95"/>
      <c r="BD243" s="95"/>
      <c r="BE243" s="95"/>
      <c r="BF243" s="95"/>
      <c r="BG243" s="95"/>
      <c r="BH243" s="95"/>
    </row>
    <row r="244" spans="1:60" outlineLevel="1" x14ac:dyDescent="0.25">
      <c r="A244" s="96"/>
      <c r="B244" s="96"/>
      <c r="C244" s="115" t="s">
        <v>123</v>
      </c>
      <c r="D244" s="101"/>
      <c r="E244" s="426"/>
      <c r="F244" s="107"/>
      <c r="G244" s="107"/>
      <c r="H244" s="107"/>
      <c r="I244" s="107"/>
      <c r="J244" s="107"/>
      <c r="K244" s="107"/>
      <c r="L244" s="107"/>
      <c r="M244" s="107"/>
      <c r="N244" s="99"/>
      <c r="O244" s="99"/>
      <c r="P244" s="99"/>
      <c r="Q244" s="99"/>
      <c r="R244" s="99"/>
      <c r="S244" s="99"/>
      <c r="T244" s="100"/>
      <c r="U244" s="99"/>
      <c r="V244" s="95"/>
      <c r="W244" s="95"/>
      <c r="X244" s="95"/>
      <c r="Y244" s="95"/>
      <c r="Z244" s="95"/>
      <c r="AA244" s="95"/>
      <c r="AB244" s="95"/>
      <c r="AC244" s="95"/>
      <c r="AD244" s="95"/>
      <c r="AE244" s="95" t="s">
        <v>120</v>
      </c>
      <c r="AF244" s="95">
        <v>0</v>
      </c>
      <c r="AG244" s="95"/>
      <c r="AH244" s="95"/>
      <c r="AI244" s="95"/>
      <c r="AJ244" s="95"/>
      <c r="AK244" s="95"/>
      <c r="AL244" s="95"/>
      <c r="AM244" s="95"/>
      <c r="AN244" s="95"/>
      <c r="AO244" s="95"/>
      <c r="AP244" s="95"/>
      <c r="AQ244" s="95"/>
      <c r="AR244" s="95"/>
      <c r="AS244" s="95"/>
      <c r="AT244" s="95"/>
      <c r="AU244" s="95"/>
      <c r="AV244" s="95"/>
      <c r="AW244" s="95"/>
      <c r="AX244" s="95"/>
      <c r="AY244" s="95"/>
      <c r="AZ244" s="95"/>
      <c r="BA244" s="95"/>
      <c r="BB244" s="95"/>
      <c r="BC244" s="95"/>
      <c r="BD244" s="95"/>
      <c r="BE244" s="95"/>
      <c r="BF244" s="95"/>
      <c r="BG244" s="95"/>
      <c r="BH244" s="95"/>
    </row>
    <row r="245" spans="1:60" outlineLevel="1" x14ac:dyDescent="0.25">
      <c r="A245" s="96"/>
      <c r="B245" s="96"/>
      <c r="C245" s="117" t="s">
        <v>308</v>
      </c>
      <c r="D245" s="102"/>
      <c r="E245" s="427">
        <v>7.02</v>
      </c>
      <c r="F245" s="107"/>
      <c r="G245" s="107"/>
      <c r="H245" s="107"/>
      <c r="I245" s="107"/>
      <c r="J245" s="107"/>
      <c r="K245" s="107"/>
      <c r="L245" s="107"/>
      <c r="M245" s="107"/>
      <c r="N245" s="99"/>
      <c r="O245" s="99"/>
      <c r="P245" s="99"/>
      <c r="Q245" s="99"/>
      <c r="R245" s="99"/>
      <c r="S245" s="99"/>
      <c r="T245" s="100"/>
      <c r="U245" s="99"/>
      <c r="V245" s="95"/>
      <c r="W245" s="95"/>
      <c r="X245" s="95"/>
      <c r="Y245" s="95"/>
      <c r="Z245" s="95"/>
      <c r="AA245" s="95"/>
      <c r="AB245" s="95"/>
      <c r="AC245" s="95"/>
      <c r="AD245" s="95"/>
      <c r="AE245" s="95" t="s">
        <v>120</v>
      </c>
      <c r="AF245" s="95">
        <v>0</v>
      </c>
      <c r="AG245" s="95"/>
      <c r="AH245" s="95"/>
      <c r="AI245" s="95"/>
      <c r="AJ245" s="95"/>
      <c r="AK245" s="95"/>
      <c r="AL245" s="95"/>
      <c r="AM245" s="95"/>
      <c r="AN245" s="95"/>
      <c r="AO245" s="95"/>
      <c r="AP245" s="95"/>
      <c r="AQ245" s="95"/>
      <c r="AR245" s="95"/>
      <c r="AS245" s="95"/>
      <c r="AT245" s="95"/>
      <c r="AU245" s="95"/>
      <c r="AV245" s="95"/>
      <c r="AW245" s="95"/>
      <c r="AX245" s="95"/>
      <c r="AY245" s="95"/>
      <c r="AZ245" s="95"/>
      <c r="BA245" s="95"/>
      <c r="BB245" s="95"/>
      <c r="BC245" s="95"/>
      <c r="BD245" s="95"/>
      <c r="BE245" s="95"/>
      <c r="BF245" s="95"/>
      <c r="BG245" s="95"/>
      <c r="BH245" s="95"/>
    </row>
    <row r="246" spans="1:60" ht="20.399999999999999" outlineLevel="1" x14ac:dyDescent="0.25">
      <c r="A246" s="96">
        <v>45</v>
      </c>
      <c r="B246" s="96" t="s">
        <v>309</v>
      </c>
      <c r="C246" s="114" t="s">
        <v>310</v>
      </c>
      <c r="D246" s="99" t="s">
        <v>191</v>
      </c>
      <c r="E246" s="425">
        <v>36</v>
      </c>
      <c r="F246" s="106"/>
      <c r="G246" s="107">
        <f>ROUND(E246*F246,2)</f>
        <v>0</v>
      </c>
      <c r="H246" s="107"/>
      <c r="I246" s="107">
        <f>ROUND(E246*H246,2)</f>
        <v>0</v>
      </c>
      <c r="J246" s="107"/>
      <c r="K246" s="107">
        <f>ROUND(E246*J246,2)</f>
        <v>0</v>
      </c>
      <c r="L246" s="107">
        <v>21</v>
      </c>
      <c r="M246" s="107">
        <f>G246*(1+L246/100)</f>
        <v>0</v>
      </c>
      <c r="N246" s="99">
        <v>0</v>
      </c>
      <c r="O246" s="99">
        <f>ROUND(E246*N246,5)</f>
        <v>0</v>
      </c>
      <c r="P246" s="99">
        <v>2.6700000000000002E-2</v>
      </c>
      <c r="Q246" s="99">
        <f>ROUND(E246*P246,5)</f>
        <v>0.96120000000000005</v>
      </c>
      <c r="R246" s="99"/>
      <c r="S246" s="99"/>
      <c r="T246" s="100">
        <v>0.29299999999999998</v>
      </c>
      <c r="U246" s="99">
        <f>ROUND(E246*T246,2)</f>
        <v>10.55</v>
      </c>
      <c r="V246" s="95"/>
      <c r="W246" s="95"/>
      <c r="X246" s="95"/>
      <c r="Y246" s="95"/>
      <c r="Z246" s="95"/>
      <c r="AA246" s="95"/>
      <c r="AB246" s="95"/>
      <c r="AC246" s="95"/>
      <c r="AD246" s="95"/>
      <c r="AE246" s="95" t="s">
        <v>118</v>
      </c>
      <c r="AF246" s="95"/>
      <c r="AG246" s="95"/>
      <c r="AH246" s="95"/>
      <c r="AI246" s="95"/>
      <c r="AJ246" s="95"/>
      <c r="AK246" s="95"/>
      <c r="AL246" s="95"/>
      <c r="AM246" s="95"/>
      <c r="AN246" s="95"/>
      <c r="AO246" s="95"/>
      <c r="AP246" s="95"/>
      <c r="AQ246" s="95"/>
      <c r="AR246" s="95"/>
      <c r="AS246" s="95"/>
      <c r="AT246" s="95"/>
      <c r="AU246" s="95"/>
      <c r="AV246" s="95"/>
      <c r="AW246" s="95"/>
      <c r="AX246" s="95"/>
      <c r="AY246" s="95"/>
      <c r="AZ246" s="95"/>
      <c r="BA246" s="95"/>
      <c r="BB246" s="95"/>
      <c r="BC246" s="95"/>
      <c r="BD246" s="95"/>
      <c r="BE246" s="95"/>
      <c r="BF246" s="95"/>
      <c r="BG246" s="95"/>
      <c r="BH246" s="95"/>
    </row>
    <row r="247" spans="1:60" outlineLevel="1" x14ac:dyDescent="0.25">
      <c r="A247" s="96">
        <v>46</v>
      </c>
      <c r="B247" s="96" t="s">
        <v>311</v>
      </c>
      <c r="C247" s="114" t="s">
        <v>312</v>
      </c>
      <c r="D247" s="99" t="s">
        <v>117</v>
      </c>
      <c r="E247" s="425">
        <v>16.8</v>
      </c>
      <c r="F247" s="106"/>
      <c r="G247" s="107">
        <f>ROUND(E247*F247,2)</f>
        <v>0</v>
      </c>
      <c r="H247" s="107"/>
      <c r="I247" s="107">
        <f>ROUND(E247*H247,2)</f>
        <v>0</v>
      </c>
      <c r="J247" s="107"/>
      <c r="K247" s="107">
        <f>ROUND(E247*J247,2)</f>
        <v>0</v>
      </c>
      <c r="L247" s="107">
        <v>21</v>
      </c>
      <c r="M247" s="107">
        <f>G247*(1+L247/100)</f>
        <v>0</v>
      </c>
      <c r="N247" s="99">
        <v>1.17E-3</v>
      </c>
      <c r="O247" s="99">
        <f>ROUND(E247*N247,5)</f>
        <v>1.966E-2</v>
      </c>
      <c r="P247" s="99">
        <v>7.5999999999999998E-2</v>
      </c>
      <c r="Q247" s="99">
        <f>ROUND(E247*P247,5)</f>
        <v>1.2767999999999999</v>
      </c>
      <c r="R247" s="99"/>
      <c r="S247" s="99"/>
      <c r="T247" s="100">
        <v>0.93899999999999995</v>
      </c>
      <c r="U247" s="99">
        <f>ROUND(E247*T247,2)</f>
        <v>15.78</v>
      </c>
      <c r="V247" s="95"/>
      <c r="W247" s="95"/>
      <c r="X247" s="95"/>
      <c r="Y247" s="95"/>
      <c r="Z247" s="95"/>
      <c r="AA247" s="95"/>
      <c r="AB247" s="95"/>
      <c r="AC247" s="95"/>
      <c r="AD247" s="95"/>
      <c r="AE247" s="95" t="s">
        <v>118</v>
      </c>
      <c r="AF247" s="95"/>
      <c r="AG247" s="95"/>
      <c r="AH247" s="95"/>
      <c r="AI247" s="95"/>
      <c r="AJ247" s="95"/>
      <c r="AK247" s="95"/>
      <c r="AL247" s="95"/>
      <c r="AM247" s="95"/>
      <c r="AN247" s="95"/>
      <c r="AO247" s="95"/>
      <c r="AP247" s="95"/>
      <c r="AQ247" s="95"/>
      <c r="AR247" s="95"/>
      <c r="AS247" s="95"/>
      <c r="AT247" s="95"/>
      <c r="AU247" s="95"/>
      <c r="AV247" s="95"/>
      <c r="AW247" s="95"/>
      <c r="AX247" s="95"/>
      <c r="AY247" s="95"/>
      <c r="AZ247" s="95"/>
      <c r="BA247" s="95"/>
      <c r="BB247" s="95"/>
      <c r="BC247" s="95"/>
      <c r="BD247" s="95"/>
      <c r="BE247" s="95"/>
      <c r="BF247" s="95"/>
      <c r="BG247" s="95"/>
      <c r="BH247" s="95"/>
    </row>
    <row r="248" spans="1:60" outlineLevel="1" x14ac:dyDescent="0.25">
      <c r="A248" s="96"/>
      <c r="B248" s="96"/>
      <c r="C248" s="115" t="s">
        <v>119</v>
      </c>
      <c r="D248" s="101"/>
      <c r="E248" s="426"/>
      <c r="F248" s="107"/>
      <c r="G248" s="107"/>
      <c r="H248" s="107"/>
      <c r="I248" s="107"/>
      <c r="J248" s="107"/>
      <c r="K248" s="107"/>
      <c r="L248" s="107"/>
      <c r="M248" s="107"/>
      <c r="N248" s="99"/>
      <c r="O248" s="99"/>
      <c r="P248" s="99"/>
      <c r="Q248" s="99"/>
      <c r="R248" s="99"/>
      <c r="S248" s="99"/>
      <c r="T248" s="100"/>
      <c r="U248" s="99"/>
      <c r="V248" s="95"/>
      <c r="W248" s="95"/>
      <c r="X248" s="95"/>
      <c r="Y248" s="95"/>
      <c r="Z248" s="95"/>
      <c r="AA248" s="95"/>
      <c r="AB248" s="95"/>
      <c r="AC248" s="95"/>
      <c r="AD248" s="95"/>
      <c r="AE248" s="95" t="s">
        <v>120</v>
      </c>
      <c r="AF248" s="95">
        <v>2</v>
      </c>
      <c r="AG248" s="95"/>
      <c r="AH248" s="95"/>
      <c r="AI248" s="95"/>
      <c r="AJ248" s="95"/>
      <c r="AK248" s="95"/>
      <c r="AL248" s="95"/>
      <c r="AM248" s="95"/>
      <c r="AN248" s="95"/>
      <c r="AO248" s="95"/>
      <c r="AP248" s="95"/>
      <c r="AQ248" s="95"/>
      <c r="AR248" s="95"/>
      <c r="AS248" s="95"/>
      <c r="AT248" s="95"/>
      <c r="AU248" s="95"/>
      <c r="AV248" s="95"/>
      <c r="AW248" s="95"/>
      <c r="AX248" s="95"/>
      <c r="AY248" s="95"/>
      <c r="AZ248" s="95"/>
      <c r="BA248" s="95"/>
      <c r="BB248" s="95"/>
      <c r="BC248" s="95"/>
      <c r="BD248" s="95"/>
      <c r="BE248" s="95"/>
      <c r="BF248" s="95"/>
      <c r="BG248" s="95"/>
      <c r="BH248" s="95"/>
    </row>
    <row r="249" spans="1:60" outlineLevel="1" x14ac:dyDescent="0.25">
      <c r="A249" s="96"/>
      <c r="B249" s="96"/>
      <c r="C249" s="116" t="s">
        <v>313</v>
      </c>
      <c r="D249" s="101"/>
      <c r="E249" s="426">
        <v>2.8</v>
      </c>
      <c r="F249" s="107"/>
      <c r="G249" s="107"/>
      <c r="H249" s="107"/>
      <c r="I249" s="107"/>
      <c r="J249" s="107"/>
      <c r="K249" s="107"/>
      <c r="L249" s="107"/>
      <c r="M249" s="107"/>
      <c r="N249" s="99"/>
      <c r="O249" s="99"/>
      <c r="P249" s="99"/>
      <c r="Q249" s="99"/>
      <c r="R249" s="99"/>
      <c r="S249" s="99"/>
      <c r="T249" s="100"/>
      <c r="U249" s="99"/>
      <c r="V249" s="95"/>
      <c r="W249" s="95"/>
      <c r="X249" s="95"/>
      <c r="Y249" s="95"/>
      <c r="Z249" s="95"/>
      <c r="AA249" s="95"/>
      <c r="AB249" s="95"/>
      <c r="AC249" s="95"/>
      <c r="AD249" s="95"/>
      <c r="AE249" s="95" t="s">
        <v>120</v>
      </c>
      <c r="AF249" s="95">
        <v>2</v>
      </c>
      <c r="AG249" s="95"/>
      <c r="AH249" s="95"/>
      <c r="AI249" s="95"/>
      <c r="AJ249" s="95"/>
      <c r="AK249" s="95"/>
      <c r="AL249" s="95"/>
      <c r="AM249" s="95"/>
      <c r="AN249" s="95"/>
      <c r="AO249" s="95"/>
      <c r="AP249" s="95"/>
      <c r="AQ249" s="95"/>
      <c r="AR249" s="95"/>
      <c r="AS249" s="95"/>
      <c r="AT249" s="95"/>
      <c r="AU249" s="95"/>
      <c r="AV249" s="95"/>
      <c r="AW249" s="95"/>
      <c r="AX249" s="95"/>
      <c r="AY249" s="95"/>
      <c r="AZ249" s="95"/>
      <c r="BA249" s="95"/>
      <c r="BB249" s="95"/>
      <c r="BC249" s="95"/>
      <c r="BD249" s="95"/>
      <c r="BE249" s="95"/>
      <c r="BF249" s="95"/>
      <c r="BG249" s="95"/>
      <c r="BH249" s="95"/>
    </row>
    <row r="250" spans="1:60" outlineLevel="1" x14ac:dyDescent="0.25">
      <c r="A250" s="96"/>
      <c r="B250" s="96"/>
      <c r="C250" s="116" t="s">
        <v>314</v>
      </c>
      <c r="D250" s="101"/>
      <c r="E250" s="426"/>
      <c r="F250" s="107"/>
      <c r="G250" s="107"/>
      <c r="H250" s="107"/>
      <c r="I250" s="107"/>
      <c r="J250" s="107"/>
      <c r="K250" s="107"/>
      <c r="L250" s="107"/>
      <c r="M250" s="107"/>
      <c r="N250" s="99"/>
      <c r="O250" s="99"/>
      <c r="P250" s="99"/>
      <c r="Q250" s="99"/>
      <c r="R250" s="99"/>
      <c r="S250" s="99"/>
      <c r="T250" s="100"/>
      <c r="U250" s="99"/>
      <c r="V250" s="95"/>
      <c r="W250" s="95"/>
      <c r="X250" s="95"/>
      <c r="Y250" s="95"/>
      <c r="Z250" s="95"/>
      <c r="AA250" s="95"/>
      <c r="AB250" s="95"/>
      <c r="AC250" s="95"/>
      <c r="AD250" s="95"/>
      <c r="AE250" s="95" t="s">
        <v>120</v>
      </c>
      <c r="AF250" s="95">
        <v>2</v>
      </c>
      <c r="AG250" s="95"/>
      <c r="AH250" s="95"/>
      <c r="AI250" s="95"/>
      <c r="AJ250" s="95"/>
      <c r="AK250" s="95"/>
      <c r="AL250" s="95"/>
      <c r="AM250" s="95"/>
      <c r="AN250" s="95"/>
      <c r="AO250" s="95"/>
      <c r="AP250" s="95"/>
      <c r="AQ250" s="95"/>
      <c r="AR250" s="95"/>
      <c r="AS250" s="95"/>
      <c r="AT250" s="95"/>
      <c r="AU250" s="95"/>
      <c r="AV250" s="95"/>
      <c r="AW250" s="95"/>
      <c r="AX250" s="95"/>
      <c r="AY250" s="95"/>
      <c r="AZ250" s="95"/>
      <c r="BA250" s="95"/>
      <c r="BB250" s="95"/>
      <c r="BC250" s="95"/>
      <c r="BD250" s="95"/>
      <c r="BE250" s="95"/>
      <c r="BF250" s="95"/>
      <c r="BG250" s="95"/>
      <c r="BH250" s="95"/>
    </row>
    <row r="251" spans="1:60" outlineLevel="1" x14ac:dyDescent="0.25">
      <c r="A251" s="96"/>
      <c r="B251" s="96"/>
      <c r="C251" s="116" t="s">
        <v>315</v>
      </c>
      <c r="D251" s="101"/>
      <c r="E251" s="426">
        <v>1.6</v>
      </c>
      <c r="F251" s="107"/>
      <c r="G251" s="107"/>
      <c r="H251" s="107"/>
      <c r="I251" s="107"/>
      <c r="J251" s="107"/>
      <c r="K251" s="107"/>
      <c r="L251" s="107"/>
      <c r="M251" s="107"/>
      <c r="N251" s="99"/>
      <c r="O251" s="99"/>
      <c r="P251" s="99"/>
      <c r="Q251" s="99"/>
      <c r="R251" s="99"/>
      <c r="S251" s="99"/>
      <c r="T251" s="100"/>
      <c r="U251" s="99"/>
      <c r="V251" s="95"/>
      <c r="W251" s="95"/>
      <c r="X251" s="95"/>
      <c r="Y251" s="95"/>
      <c r="Z251" s="95"/>
      <c r="AA251" s="95"/>
      <c r="AB251" s="95"/>
      <c r="AC251" s="95"/>
      <c r="AD251" s="95"/>
      <c r="AE251" s="95" t="s">
        <v>120</v>
      </c>
      <c r="AF251" s="95">
        <v>2</v>
      </c>
      <c r="AG251" s="95"/>
      <c r="AH251" s="95"/>
      <c r="AI251" s="95"/>
      <c r="AJ251" s="95"/>
      <c r="AK251" s="95"/>
      <c r="AL251" s="95"/>
      <c r="AM251" s="95"/>
      <c r="AN251" s="95"/>
      <c r="AO251" s="95"/>
      <c r="AP251" s="95"/>
      <c r="AQ251" s="95"/>
      <c r="AR251" s="95"/>
      <c r="AS251" s="95"/>
      <c r="AT251" s="95"/>
      <c r="AU251" s="95"/>
      <c r="AV251" s="95"/>
      <c r="AW251" s="95"/>
      <c r="AX251" s="95"/>
      <c r="AY251" s="95"/>
      <c r="AZ251" s="95"/>
      <c r="BA251" s="95"/>
      <c r="BB251" s="95"/>
      <c r="BC251" s="95"/>
      <c r="BD251" s="95"/>
      <c r="BE251" s="95"/>
      <c r="BF251" s="95"/>
      <c r="BG251" s="95"/>
      <c r="BH251" s="95"/>
    </row>
    <row r="252" spans="1:60" outlineLevel="1" x14ac:dyDescent="0.25">
      <c r="A252" s="96"/>
      <c r="B252" s="96"/>
      <c r="C252" s="116" t="s">
        <v>316</v>
      </c>
      <c r="D252" s="101"/>
      <c r="E252" s="426">
        <v>5.2</v>
      </c>
      <c r="F252" s="107"/>
      <c r="G252" s="107"/>
      <c r="H252" s="107"/>
      <c r="I252" s="107"/>
      <c r="J252" s="107"/>
      <c r="K252" s="107"/>
      <c r="L252" s="107"/>
      <c r="M252" s="107"/>
      <c r="N252" s="99"/>
      <c r="O252" s="99"/>
      <c r="P252" s="99"/>
      <c r="Q252" s="99"/>
      <c r="R252" s="99"/>
      <c r="S252" s="99"/>
      <c r="T252" s="100"/>
      <c r="U252" s="99"/>
      <c r="V252" s="95"/>
      <c r="W252" s="95"/>
      <c r="X252" s="95"/>
      <c r="Y252" s="95"/>
      <c r="Z252" s="95"/>
      <c r="AA252" s="95"/>
      <c r="AB252" s="95"/>
      <c r="AC252" s="95"/>
      <c r="AD252" s="95"/>
      <c r="AE252" s="95" t="s">
        <v>120</v>
      </c>
      <c r="AF252" s="95">
        <v>2</v>
      </c>
      <c r="AG252" s="95"/>
      <c r="AH252" s="95"/>
      <c r="AI252" s="95"/>
      <c r="AJ252" s="95"/>
      <c r="AK252" s="95"/>
      <c r="AL252" s="95"/>
      <c r="AM252" s="95"/>
      <c r="AN252" s="95"/>
      <c r="AO252" s="95"/>
      <c r="AP252" s="95"/>
      <c r="AQ252" s="95"/>
      <c r="AR252" s="95"/>
      <c r="AS252" s="95"/>
      <c r="AT252" s="95"/>
      <c r="AU252" s="95"/>
      <c r="AV252" s="95"/>
      <c r="AW252" s="95"/>
      <c r="AX252" s="95"/>
      <c r="AY252" s="95"/>
      <c r="AZ252" s="95"/>
      <c r="BA252" s="95"/>
      <c r="BB252" s="95"/>
      <c r="BC252" s="95"/>
      <c r="BD252" s="95"/>
      <c r="BE252" s="95"/>
      <c r="BF252" s="95"/>
      <c r="BG252" s="95"/>
      <c r="BH252" s="95"/>
    </row>
    <row r="253" spans="1:60" outlineLevel="1" x14ac:dyDescent="0.25">
      <c r="A253" s="96"/>
      <c r="B253" s="96"/>
      <c r="C253" s="116" t="s">
        <v>317</v>
      </c>
      <c r="D253" s="101"/>
      <c r="E253" s="426">
        <v>1.6</v>
      </c>
      <c r="F253" s="107"/>
      <c r="G253" s="107"/>
      <c r="H253" s="107"/>
      <c r="I253" s="107"/>
      <c r="J253" s="107"/>
      <c r="K253" s="107"/>
      <c r="L253" s="107"/>
      <c r="M253" s="107"/>
      <c r="N253" s="99"/>
      <c r="O253" s="99"/>
      <c r="P253" s="99"/>
      <c r="Q253" s="99"/>
      <c r="R253" s="99"/>
      <c r="S253" s="99"/>
      <c r="T253" s="100"/>
      <c r="U253" s="99"/>
      <c r="V253" s="95"/>
      <c r="W253" s="95"/>
      <c r="X253" s="95"/>
      <c r="Y253" s="95"/>
      <c r="Z253" s="95"/>
      <c r="AA253" s="95"/>
      <c r="AB253" s="95"/>
      <c r="AC253" s="95"/>
      <c r="AD253" s="95"/>
      <c r="AE253" s="95" t="s">
        <v>120</v>
      </c>
      <c r="AF253" s="95">
        <v>2</v>
      </c>
      <c r="AG253" s="95"/>
      <c r="AH253" s="95"/>
      <c r="AI253" s="95"/>
      <c r="AJ253" s="95"/>
      <c r="AK253" s="95"/>
      <c r="AL253" s="95"/>
      <c r="AM253" s="95"/>
      <c r="AN253" s="95"/>
      <c r="AO253" s="95"/>
      <c r="AP253" s="95"/>
      <c r="AQ253" s="95"/>
      <c r="AR253" s="95"/>
      <c r="AS253" s="95"/>
      <c r="AT253" s="95"/>
      <c r="AU253" s="95"/>
      <c r="AV253" s="95"/>
      <c r="AW253" s="95"/>
      <c r="AX253" s="95"/>
      <c r="AY253" s="95"/>
      <c r="AZ253" s="95"/>
      <c r="BA253" s="95"/>
      <c r="BB253" s="95"/>
      <c r="BC253" s="95"/>
      <c r="BD253" s="95"/>
      <c r="BE253" s="95"/>
      <c r="BF253" s="95"/>
      <c r="BG253" s="95"/>
      <c r="BH253" s="95"/>
    </row>
    <row r="254" spans="1:60" outlineLevel="1" x14ac:dyDescent="0.25">
      <c r="A254" s="96"/>
      <c r="B254" s="96"/>
      <c r="C254" s="116" t="s">
        <v>318</v>
      </c>
      <c r="D254" s="101"/>
      <c r="E254" s="426">
        <v>1.6</v>
      </c>
      <c r="F254" s="107"/>
      <c r="G254" s="107"/>
      <c r="H254" s="107"/>
      <c r="I254" s="107"/>
      <c r="J254" s="107"/>
      <c r="K254" s="107"/>
      <c r="L254" s="107"/>
      <c r="M254" s="107"/>
      <c r="N254" s="99"/>
      <c r="O254" s="99"/>
      <c r="P254" s="99"/>
      <c r="Q254" s="99"/>
      <c r="R254" s="99"/>
      <c r="S254" s="99"/>
      <c r="T254" s="100"/>
      <c r="U254" s="99"/>
      <c r="V254" s="95"/>
      <c r="W254" s="95"/>
      <c r="X254" s="95"/>
      <c r="Y254" s="95"/>
      <c r="Z254" s="95"/>
      <c r="AA254" s="95"/>
      <c r="AB254" s="95"/>
      <c r="AC254" s="95"/>
      <c r="AD254" s="95"/>
      <c r="AE254" s="95" t="s">
        <v>120</v>
      </c>
      <c r="AF254" s="95">
        <v>2</v>
      </c>
      <c r="AG254" s="95"/>
      <c r="AH254" s="95"/>
      <c r="AI254" s="95"/>
      <c r="AJ254" s="95"/>
      <c r="AK254" s="95"/>
      <c r="AL254" s="95"/>
      <c r="AM254" s="95"/>
      <c r="AN254" s="95"/>
      <c r="AO254" s="95"/>
      <c r="AP254" s="95"/>
      <c r="AQ254" s="95"/>
      <c r="AR254" s="95"/>
      <c r="AS254" s="95"/>
      <c r="AT254" s="95"/>
      <c r="AU254" s="95"/>
      <c r="AV254" s="95"/>
      <c r="AW254" s="95"/>
      <c r="AX254" s="95"/>
      <c r="AY254" s="95"/>
      <c r="AZ254" s="95"/>
      <c r="BA254" s="95"/>
      <c r="BB254" s="95"/>
      <c r="BC254" s="95"/>
      <c r="BD254" s="95"/>
      <c r="BE254" s="95"/>
      <c r="BF254" s="95"/>
      <c r="BG254" s="95"/>
      <c r="BH254" s="95"/>
    </row>
    <row r="255" spans="1:60" outlineLevel="1" x14ac:dyDescent="0.25">
      <c r="A255" s="96"/>
      <c r="B255" s="96"/>
      <c r="C255" s="116" t="s">
        <v>319</v>
      </c>
      <c r="D255" s="101"/>
      <c r="E255" s="426">
        <v>4</v>
      </c>
      <c r="F255" s="107"/>
      <c r="G255" s="107"/>
      <c r="H255" s="107"/>
      <c r="I255" s="107"/>
      <c r="J255" s="107"/>
      <c r="K255" s="107"/>
      <c r="L255" s="107"/>
      <c r="M255" s="107"/>
      <c r="N255" s="99"/>
      <c r="O255" s="99"/>
      <c r="P255" s="99"/>
      <c r="Q255" s="99"/>
      <c r="R255" s="99"/>
      <c r="S255" s="99"/>
      <c r="T255" s="100"/>
      <c r="U255" s="99"/>
      <c r="V255" s="95"/>
      <c r="W255" s="95"/>
      <c r="X255" s="95"/>
      <c r="Y255" s="95"/>
      <c r="Z255" s="95"/>
      <c r="AA255" s="95"/>
      <c r="AB255" s="95"/>
      <c r="AC255" s="95"/>
      <c r="AD255" s="95"/>
      <c r="AE255" s="95" t="s">
        <v>120</v>
      </c>
      <c r="AF255" s="95">
        <v>2</v>
      </c>
      <c r="AG255" s="95"/>
      <c r="AH255" s="95"/>
      <c r="AI255" s="95"/>
      <c r="AJ255" s="95"/>
      <c r="AK255" s="95"/>
      <c r="AL255" s="95"/>
      <c r="AM255" s="95"/>
      <c r="AN255" s="95"/>
      <c r="AO255" s="95"/>
      <c r="AP255" s="95"/>
      <c r="AQ255" s="95"/>
      <c r="AR255" s="95"/>
      <c r="AS255" s="95"/>
      <c r="AT255" s="95"/>
      <c r="AU255" s="95"/>
      <c r="AV255" s="95"/>
      <c r="AW255" s="95"/>
      <c r="AX255" s="95"/>
      <c r="AY255" s="95"/>
      <c r="AZ255" s="95"/>
      <c r="BA255" s="95"/>
      <c r="BB255" s="95"/>
      <c r="BC255" s="95"/>
      <c r="BD255" s="95"/>
      <c r="BE255" s="95"/>
      <c r="BF255" s="95"/>
      <c r="BG255" s="95"/>
      <c r="BH255" s="95"/>
    </row>
    <row r="256" spans="1:60" outlineLevel="1" x14ac:dyDescent="0.25">
      <c r="A256" s="96"/>
      <c r="B256" s="96"/>
      <c r="C256" s="116" t="s">
        <v>320</v>
      </c>
      <c r="D256" s="101"/>
      <c r="E256" s="426"/>
      <c r="F256" s="107"/>
      <c r="G256" s="107"/>
      <c r="H256" s="107"/>
      <c r="I256" s="107"/>
      <c r="J256" s="107"/>
      <c r="K256" s="107"/>
      <c r="L256" s="107"/>
      <c r="M256" s="107"/>
      <c r="N256" s="99"/>
      <c r="O256" s="99"/>
      <c r="P256" s="99"/>
      <c r="Q256" s="99"/>
      <c r="R256" s="99"/>
      <c r="S256" s="99"/>
      <c r="T256" s="100"/>
      <c r="U256" s="99"/>
      <c r="V256" s="95"/>
      <c r="W256" s="95"/>
      <c r="X256" s="95"/>
      <c r="Y256" s="95"/>
      <c r="Z256" s="95"/>
      <c r="AA256" s="95"/>
      <c r="AB256" s="95"/>
      <c r="AC256" s="95"/>
      <c r="AD256" s="95"/>
      <c r="AE256" s="95" t="s">
        <v>120</v>
      </c>
      <c r="AF256" s="95">
        <v>2</v>
      </c>
      <c r="AG256" s="95"/>
      <c r="AH256" s="95"/>
      <c r="AI256" s="95"/>
      <c r="AJ256" s="95"/>
      <c r="AK256" s="95"/>
      <c r="AL256" s="95"/>
      <c r="AM256" s="95"/>
      <c r="AN256" s="95"/>
      <c r="AO256" s="95"/>
      <c r="AP256" s="95"/>
      <c r="AQ256" s="95"/>
      <c r="AR256" s="95"/>
      <c r="AS256" s="95"/>
      <c r="AT256" s="95"/>
      <c r="AU256" s="95"/>
      <c r="AV256" s="95"/>
      <c r="AW256" s="95"/>
      <c r="AX256" s="95"/>
      <c r="AY256" s="95"/>
      <c r="AZ256" s="95"/>
      <c r="BA256" s="95"/>
      <c r="BB256" s="95"/>
      <c r="BC256" s="95"/>
      <c r="BD256" s="95"/>
      <c r="BE256" s="95"/>
      <c r="BF256" s="95"/>
      <c r="BG256" s="95"/>
      <c r="BH256" s="95"/>
    </row>
    <row r="257" spans="1:60" outlineLevel="1" x14ac:dyDescent="0.25">
      <c r="A257" s="96"/>
      <c r="B257" s="96"/>
      <c r="C257" s="115" t="s">
        <v>123</v>
      </c>
      <c r="D257" s="101"/>
      <c r="E257" s="426"/>
      <c r="F257" s="107"/>
      <c r="G257" s="107"/>
      <c r="H257" s="107"/>
      <c r="I257" s="107"/>
      <c r="J257" s="107"/>
      <c r="K257" s="107"/>
      <c r="L257" s="107"/>
      <c r="M257" s="107"/>
      <c r="N257" s="99"/>
      <c r="O257" s="99"/>
      <c r="P257" s="99"/>
      <c r="Q257" s="99"/>
      <c r="R257" s="99"/>
      <c r="S257" s="99"/>
      <c r="T257" s="100"/>
      <c r="U257" s="99"/>
      <c r="V257" s="95"/>
      <c r="W257" s="95"/>
      <c r="X257" s="95"/>
      <c r="Y257" s="95"/>
      <c r="Z257" s="95"/>
      <c r="AA257" s="95"/>
      <c r="AB257" s="95"/>
      <c r="AC257" s="95"/>
      <c r="AD257" s="95"/>
      <c r="AE257" s="95" t="s">
        <v>120</v>
      </c>
      <c r="AF257" s="95">
        <v>0</v>
      </c>
      <c r="AG257" s="95"/>
      <c r="AH257" s="95"/>
      <c r="AI257" s="95"/>
      <c r="AJ257" s="95"/>
      <c r="AK257" s="95"/>
      <c r="AL257" s="95"/>
      <c r="AM257" s="95"/>
      <c r="AN257" s="95"/>
      <c r="AO257" s="95"/>
      <c r="AP257" s="95"/>
      <c r="AQ257" s="95"/>
      <c r="AR257" s="95"/>
      <c r="AS257" s="95"/>
      <c r="AT257" s="95"/>
      <c r="AU257" s="95"/>
      <c r="AV257" s="95"/>
      <c r="AW257" s="95"/>
      <c r="AX257" s="95"/>
      <c r="AY257" s="95"/>
      <c r="AZ257" s="95"/>
      <c r="BA257" s="95"/>
      <c r="BB257" s="95"/>
      <c r="BC257" s="95"/>
      <c r="BD257" s="95"/>
      <c r="BE257" s="95"/>
      <c r="BF257" s="95"/>
      <c r="BG257" s="95"/>
      <c r="BH257" s="95"/>
    </row>
    <row r="258" spans="1:60" outlineLevel="1" x14ac:dyDescent="0.25">
      <c r="A258" s="96"/>
      <c r="B258" s="96"/>
      <c r="C258" s="117" t="s">
        <v>321</v>
      </c>
      <c r="D258" s="102"/>
      <c r="E258" s="427">
        <v>16.8</v>
      </c>
      <c r="F258" s="107"/>
      <c r="G258" s="107"/>
      <c r="H258" s="107"/>
      <c r="I258" s="107"/>
      <c r="J258" s="107"/>
      <c r="K258" s="107"/>
      <c r="L258" s="107"/>
      <c r="M258" s="107"/>
      <c r="N258" s="99"/>
      <c r="O258" s="99"/>
      <c r="P258" s="99"/>
      <c r="Q258" s="99"/>
      <c r="R258" s="99"/>
      <c r="S258" s="99"/>
      <c r="T258" s="100"/>
      <c r="U258" s="99"/>
      <c r="V258" s="95"/>
      <c r="W258" s="95"/>
      <c r="X258" s="95"/>
      <c r="Y258" s="95"/>
      <c r="Z258" s="95"/>
      <c r="AA258" s="95"/>
      <c r="AB258" s="95"/>
      <c r="AC258" s="95"/>
      <c r="AD258" s="95"/>
      <c r="AE258" s="95" t="s">
        <v>120</v>
      </c>
      <c r="AF258" s="95">
        <v>0</v>
      </c>
      <c r="AG258" s="95"/>
      <c r="AH258" s="95"/>
      <c r="AI258" s="95"/>
      <c r="AJ258" s="95"/>
      <c r="AK258" s="95"/>
      <c r="AL258" s="95"/>
      <c r="AM258" s="95"/>
      <c r="AN258" s="95"/>
      <c r="AO258" s="95"/>
      <c r="AP258" s="95"/>
      <c r="AQ258" s="95"/>
      <c r="AR258" s="95"/>
      <c r="AS258" s="95"/>
      <c r="AT258" s="95"/>
      <c r="AU258" s="95"/>
      <c r="AV258" s="95"/>
      <c r="AW258" s="95"/>
      <c r="AX258" s="95"/>
      <c r="AY258" s="95"/>
      <c r="AZ258" s="95"/>
      <c r="BA258" s="95"/>
      <c r="BB258" s="95"/>
      <c r="BC258" s="95"/>
      <c r="BD258" s="95"/>
      <c r="BE258" s="95"/>
      <c r="BF258" s="95"/>
      <c r="BG258" s="95"/>
      <c r="BH258" s="95"/>
    </row>
    <row r="259" spans="1:60" outlineLevel="1" x14ac:dyDescent="0.25">
      <c r="A259" s="96">
        <v>47</v>
      </c>
      <c r="B259" s="96" t="s">
        <v>322</v>
      </c>
      <c r="C259" s="114" t="s">
        <v>323</v>
      </c>
      <c r="D259" s="99" t="s">
        <v>324</v>
      </c>
      <c r="E259" s="425">
        <v>5</v>
      </c>
      <c r="F259" s="106"/>
      <c r="G259" s="107">
        <f>ROUND(E259*F259,2)</f>
        <v>0</v>
      </c>
      <c r="H259" s="107"/>
      <c r="I259" s="107">
        <f>ROUND(E259*H259,2)</f>
        <v>0</v>
      </c>
      <c r="J259" s="107"/>
      <c r="K259" s="107">
        <f>ROUND(E259*J259,2)</f>
        <v>0</v>
      </c>
      <c r="L259" s="107">
        <v>21</v>
      </c>
      <c r="M259" s="107">
        <f>G259*(1+L259/100)</f>
        <v>0</v>
      </c>
      <c r="N259" s="99">
        <v>0</v>
      </c>
      <c r="O259" s="99">
        <f>ROUND(E259*N259,5)</f>
        <v>0</v>
      </c>
      <c r="P259" s="99">
        <v>1.933E-2</v>
      </c>
      <c r="Q259" s="99">
        <f>ROUND(E259*P259,5)</f>
        <v>9.665E-2</v>
      </c>
      <c r="R259" s="99"/>
      <c r="S259" s="99"/>
      <c r="T259" s="100">
        <v>0.59</v>
      </c>
      <c r="U259" s="99">
        <f>ROUND(E259*T259,2)</f>
        <v>2.95</v>
      </c>
      <c r="V259" s="95"/>
      <c r="W259" s="95"/>
      <c r="X259" s="95"/>
      <c r="Y259" s="95"/>
      <c r="Z259" s="95"/>
      <c r="AA259" s="95"/>
      <c r="AB259" s="95"/>
      <c r="AC259" s="95"/>
      <c r="AD259" s="95"/>
      <c r="AE259" s="95" t="s">
        <v>118</v>
      </c>
      <c r="AF259" s="95"/>
      <c r="AG259" s="95"/>
      <c r="AH259" s="95"/>
      <c r="AI259" s="95"/>
      <c r="AJ259" s="95"/>
      <c r="AK259" s="95"/>
      <c r="AL259" s="95"/>
      <c r="AM259" s="95"/>
      <c r="AN259" s="95"/>
      <c r="AO259" s="95"/>
      <c r="AP259" s="95"/>
      <c r="AQ259" s="95"/>
      <c r="AR259" s="95"/>
      <c r="AS259" s="95"/>
      <c r="AT259" s="95"/>
      <c r="AU259" s="95"/>
      <c r="AV259" s="95"/>
      <c r="AW259" s="95"/>
      <c r="AX259" s="95"/>
      <c r="AY259" s="95"/>
      <c r="AZ259" s="95"/>
      <c r="BA259" s="95"/>
      <c r="BB259" s="95"/>
      <c r="BC259" s="95"/>
      <c r="BD259" s="95"/>
      <c r="BE259" s="95"/>
      <c r="BF259" s="95"/>
      <c r="BG259" s="95"/>
      <c r="BH259" s="95"/>
    </row>
    <row r="260" spans="1:60" outlineLevel="1" x14ac:dyDescent="0.25">
      <c r="A260" s="96"/>
      <c r="B260" s="96"/>
      <c r="C260" s="115" t="s">
        <v>119</v>
      </c>
      <c r="D260" s="101"/>
      <c r="E260" s="426"/>
      <c r="F260" s="107"/>
      <c r="G260" s="107"/>
      <c r="H260" s="107"/>
      <c r="I260" s="107"/>
      <c r="J260" s="107"/>
      <c r="K260" s="107"/>
      <c r="L260" s="107"/>
      <c r="M260" s="107"/>
      <c r="N260" s="99"/>
      <c r="O260" s="99"/>
      <c r="P260" s="99"/>
      <c r="Q260" s="99"/>
      <c r="R260" s="99"/>
      <c r="S260" s="99"/>
      <c r="T260" s="100"/>
      <c r="U260" s="99"/>
      <c r="V260" s="95"/>
      <c r="W260" s="95"/>
      <c r="X260" s="95"/>
      <c r="Y260" s="95"/>
      <c r="Z260" s="95"/>
      <c r="AA260" s="95"/>
      <c r="AB260" s="95"/>
      <c r="AC260" s="95"/>
      <c r="AD260" s="95"/>
      <c r="AE260" s="95" t="s">
        <v>120</v>
      </c>
      <c r="AF260" s="95">
        <v>2</v>
      </c>
      <c r="AG260" s="95"/>
      <c r="AH260" s="95"/>
      <c r="AI260" s="95"/>
      <c r="AJ260" s="95"/>
      <c r="AK260" s="95"/>
      <c r="AL260" s="95"/>
      <c r="AM260" s="95"/>
      <c r="AN260" s="95"/>
      <c r="AO260" s="95"/>
      <c r="AP260" s="95"/>
      <c r="AQ260" s="95"/>
      <c r="AR260" s="95"/>
      <c r="AS260" s="95"/>
      <c r="AT260" s="95"/>
      <c r="AU260" s="95"/>
      <c r="AV260" s="95"/>
      <c r="AW260" s="95"/>
      <c r="AX260" s="95"/>
      <c r="AY260" s="95"/>
      <c r="AZ260" s="95"/>
      <c r="BA260" s="95"/>
      <c r="BB260" s="95"/>
      <c r="BC260" s="95"/>
      <c r="BD260" s="95"/>
      <c r="BE260" s="95"/>
      <c r="BF260" s="95"/>
      <c r="BG260" s="95"/>
      <c r="BH260" s="95"/>
    </row>
    <row r="261" spans="1:60" outlineLevel="1" x14ac:dyDescent="0.25">
      <c r="A261" s="96"/>
      <c r="B261" s="96"/>
      <c r="C261" s="116" t="s">
        <v>325</v>
      </c>
      <c r="D261" s="101"/>
      <c r="E261" s="426"/>
      <c r="F261" s="107"/>
      <c r="G261" s="107"/>
      <c r="H261" s="107"/>
      <c r="I261" s="107"/>
      <c r="J261" s="107"/>
      <c r="K261" s="107"/>
      <c r="L261" s="107"/>
      <c r="M261" s="107"/>
      <c r="N261" s="99"/>
      <c r="O261" s="99"/>
      <c r="P261" s="99"/>
      <c r="Q261" s="99"/>
      <c r="R261" s="99"/>
      <c r="S261" s="99"/>
      <c r="T261" s="100"/>
      <c r="U261" s="99"/>
      <c r="V261" s="95"/>
      <c r="W261" s="95"/>
      <c r="X261" s="95"/>
      <c r="Y261" s="95"/>
      <c r="Z261" s="95"/>
      <c r="AA261" s="95"/>
      <c r="AB261" s="95"/>
      <c r="AC261" s="95"/>
      <c r="AD261" s="95"/>
      <c r="AE261" s="95" t="s">
        <v>120</v>
      </c>
      <c r="AF261" s="95">
        <v>2</v>
      </c>
      <c r="AG261" s="95"/>
      <c r="AH261" s="95"/>
      <c r="AI261" s="95"/>
      <c r="AJ261" s="95"/>
      <c r="AK261" s="95"/>
      <c r="AL261" s="95"/>
      <c r="AM261" s="95"/>
      <c r="AN261" s="95"/>
      <c r="AO261" s="95"/>
      <c r="AP261" s="95"/>
      <c r="AQ261" s="95"/>
      <c r="AR261" s="95"/>
      <c r="AS261" s="95"/>
      <c r="AT261" s="95"/>
      <c r="AU261" s="95"/>
      <c r="AV261" s="95"/>
      <c r="AW261" s="95"/>
      <c r="AX261" s="95"/>
      <c r="AY261" s="95"/>
      <c r="AZ261" s="95"/>
      <c r="BA261" s="95"/>
      <c r="BB261" s="95"/>
      <c r="BC261" s="95"/>
      <c r="BD261" s="95"/>
      <c r="BE261" s="95"/>
      <c r="BF261" s="95"/>
      <c r="BG261" s="95"/>
      <c r="BH261" s="95"/>
    </row>
    <row r="262" spans="1:60" outlineLevel="1" x14ac:dyDescent="0.25">
      <c r="A262" s="96"/>
      <c r="B262" s="96"/>
      <c r="C262" s="116" t="s">
        <v>314</v>
      </c>
      <c r="D262" s="101"/>
      <c r="E262" s="426"/>
      <c r="F262" s="107"/>
      <c r="G262" s="107"/>
      <c r="H262" s="107"/>
      <c r="I262" s="107"/>
      <c r="J262" s="107"/>
      <c r="K262" s="107"/>
      <c r="L262" s="107"/>
      <c r="M262" s="107"/>
      <c r="N262" s="99"/>
      <c r="O262" s="99"/>
      <c r="P262" s="99"/>
      <c r="Q262" s="99"/>
      <c r="R262" s="99"/>
      <c r="S262" s="99"/>
      <c r="T262" s="100"/>
      <c r="U262" s="99"/>
      <c r="V262" s="95"/>
      <c r="W262" s="95"/>
      <c r="X262" s="95"/>
      <c r="Y262" s="95"/>
      <c r="Z262" s="95"/>
      <c r="AA262" s="95"/>
      <c r="AB262" s="95"/>
      <c r="AC262" s="95"/>
      <c r="AD262" s="95"/>
      <c r="AE262" s="95" t="s">
        <v>120</v>
      </c>
      <c r="AF262" s="95">
        <v>2</v>
      </c>
      <c r="AG262" s="95"/>
      <c r="AH262" s="95"/>
      <c r="AI262" s="95"/>
      <c r="AJ262" s="95"/>
      <c r="AK262" s="95"/>
      <c r="AL262" s="95"/>
      <c r="AM262" s="95"/>
      <c r="AN262" s="95"/>
      <c r="AO262" s="95"/>
      <c r="AP262" s="95"/>
      <c r="AQ262" s="95"/>
      <c r="AR262" s="95"/>
      <c r="AS262" s="95"/>
      <c r="AT262" s="95"/>
      <c r="AU262" s="95"/>
      <c r="AV262" s="95"/>
      <c r="AW262" s="95"/>
      <c r="AX262" s="95"/>
      <c r="AY262" s="95"/>
      <c r="AZ262" s="95"/>
      <c r="BA262" s="95"/>
      <c r="BB262" s="95"/>
      <c r="BC262" s="95"/>
      <c r="BD262" s="95"/>
      <c r="BE262" s="95"/>
      <c r="BF262" s="95"/>
      <c r="BG262" s="95"/>
      <c r="BH262" s="95"/>
    </row>
    <row r="263" spans="1:60" outlineLevel="1" x14ac:dyDescent="0.25">
      <c r="A263" s="96"/>
      <c r="B263" s="96"/>
      <c r="C263" s="116" t="s">
        <v>326</v>
      </c>
      <c r="D263" s="101"/>
      <c r="E263" s="426"/>
      <c r="F263" s="107"/>
      <c r="G263" s="107"/>
      <c r="H263" s="107"/>
      <c r="I263" s="107"/>
      <c r="J263" s="107"/>
      <c r="K263" s="107"/>
      <c r="L263" s="107"/>
      <c r="M263" s="107"/>
      <c r="N263" s="99"/>
      <c r="O263" s="99"/>
      <c r="P263" s="99"/>
      <c r="Q263" s="99"/>
      <c r="R263" s="99"/>
      <c r="S263" s="99"/>
      <c r="T263" s="100"/>
      <c r="U263" s="99"/>
      <c r="V263" s="95"/>
      <c r="W263" s="95"/>
      <c r="X263" s="95"/>
      <c r="Y263" s="95"/>
      <c r="Z263" s="95"/>
      <c r="AA263" s="95"/>
      <c r="AB263" s="95"/>
      <c r="AC263" s="95"/>
      <c r="AD263" s="95"/>
      <c r="AE263" s="95" t="s">
        <v>120</v>
      </c>
      <c r="AF263" s="95">
        <v>2</v>
      </c>
      <c r="AG263" s="95"/>
      <c r="AH263" s="95"/>
      <c r="AI263" s="95"/>
      <c r="AJ263" s="95"/>
      <c r="AK263" s="95"/>
      <c r="AL263" s="95"/>
      <c r="AM263" s="95"/>
      <c r="AN263" s="95"/>
      <c r="AO263" s="95"/>
      <c r="AP263" s="95"/>
      <c r="AQ263" s="95"/>
      <c r="AR263" s="95"/>
      <c r="AS263" s="95"/>
      <c r="AT263" s="95"/>
      <c r="AU263" s="95"/>
      <c r="AV263" s="95"/>
      <c r="AW263" s="95"/>
      <c r="AX263" s="95"/>
      <c r="AY263" s="95"/>
      <c r="AZ263" s="95"/>
      <c r="BA263" s="95"/>
      <c r="BB263" s="95"/>
      <c r="BC263" s="95"/>
      <c r="BD263" s="95"/>
      <c r="BE263" s="95"/>
      <c r="BF263" s="95"/>
      <c r="BG263" s="95"/>
      <c r="BH263" s="95"/>
    </row>
    <row r="264" spans="1:60" outlineLevel="1" x14ac:dyDescent="0.25">
      <c r="A264" s="96"/>
      <c r="B264" s="96"/>
      <c r="C264" s="116" t="s">
        <v>327</v>
      </c>
      <c r="D264" s="101"/>
      <c r="E264" s="426">
        <v>3</v>
      </c>
      <c r="F264" s="107"/>
      <c r="G264" s="107"/>
      <c r="H264" s="107"/>
      <c r="I264" s="107"/>
      <c r="J264" s="107"/>
      <c r="K264" s="107"/>
      <c r="L264" s="107"/>
      <c r="M264" s="107"/>
      <c r="N264" s="99"/>
      <c r="O264" s="99"/>
      <c r="P264" s="99"/>
      <c r="Q264" s="99"/>
      <c r="R264" s="99"/>
      <c r="S264" s="99"/>
      <c r="T264" s="100"/>
      <c r="U264" s="99"/>
      <c r="V264" s="95"/>
      <c r="W264" s="95"/>
      <c r="X264" s="95"/>
      <c r="Y264" s="95"/>
      <c r="Z264" s="95"/>
      <c r="AA264" s="95"/>
      <c r="AB264" s="95"/>
      <c r="AC264" s="95"/>
      <c r="AD264" s="95"/>
      <c r="AE264" s="95" t="s">
        <v>120</v>
      </c>
      <c r="AF264" s="95">
        <v>2</v>
      </c>
      <c r="AG264" s="95"/>
      <c r="AH264" s="95"/>
      <c r="AI264" s="95"/>
      <c r="AJ264" s="95"/>
      <c r="AK264" s="95"/>
      <c r="AL264" s="95"/>
      <c r="AM264" s="95"/>
      <c r="AN264" s="95"/>
      <c r="AO264" s="95"/>
      <c r="AP264" s="95"/>
      <c r="AQ264" s="95"/>
      <c r="AR264" s="95"/>
      <c r="AS264" s="95"/>
      <c r="AT264" s="95"/>
      <c r="AU264" s="95"/>
      <c r="AV264" s="95"/>
      <c r="AW264" s="95"/>
      <c r="AX264" s="95"/>
      <c r="AY264" s="95"/>
      <c r="AZ264" s="95"/>
      <c r="BA264" s="95"/>
      <c r="BB264" s="95"/>
      <c r="BC264" s="95"/>
      <c r="BD264" s="95"/>
      <c r="BE264" s="95"/>
      <c r="BF264" s="95"/>
      <c r="BG264" s="95"/>
      <c r="BH264" s="95"/>
    </row>
    <row r="265" spans="1:60" outlineLevel="1" x14ac:dyDescent="0.25">
      <c r="A265" s="96"/>
      <c r="B265" s="96"/>
      <c r="C265" s="116" t="s">
        <v>328</v>
      </c>
      <c r="D265" s="101"/>
      <c r="E265" s="426"/>
      <c r="F265" s="107"/>
      <c r="G265" s="107"/>
      <c r="H265" s="107"/>
      <c r="I265" s="107"/>
      <c r="J265" s="107"/>
      <c r="K265" s="107"/>
      <c r="L265" s="107"/>
      <c r="M265" s="107"/>
      <c r="N265" s="99"/>
      <c r="O265" s="99"/>
      <c r="P265" s="99"/>
      <c r="Q265" s="99"/>
      <c r="R265" s="99"/>
      <c r="S265" s="99"/>
      <c r="T265" s="100"/>
      <c r="U265" s="99"/>
      <c r="V265" s="95"/>
      <c r="W265" s="95"/>
      <c r="X265" s="95"/>
      <c r="Y265" s="95"/>
      <c r="Z265" s="95"/>
      <c r="AA265" s="95"/>
      <c r="AB265" s="95"/>
      <c r="AC265" s="95"/>
      <c r="AD265" s="95"/>
      <c r="AE265" s="95" t="s">
        <v>120</v>
      </c>
      <c r="AF265" s="95">
        <v>2</v>
      </c>
      <c r="AG265" s="95"/>
      <c r="AH265" s="95"/>
      <c r="AI265" s="95"/>
      <c r="AJ265" s="95"/>
      <c r="AK265" s="95"/>
      <c r="AL265" s="95"/>
      <c r="AM265" s="95"/>
      <c r="AN265" s="95"/>
      <c r="AO265" s="95"/>
      <c r="AP265" s="95"/>
      <c r="AQ265" s="95"/>
      <c r="AR265" s="95"/>
      <c r="AS265" s="95"/>
      <c r="AT265" s="95"/>
      <c r="AU265" s="95"/>
      <c r="AV265" s="95"/>
      <c r="AW265" s="95"/>
      <c r="AX265" s="95"/>
      <c r="AY265" s="95"/>
      <c r="AZ265" s="95"/>
      <c r="BA265" s="95"/>
      <c r="BB265" s="95"/>
      <c r="BC265" s="95"/>
      <c r="BD265" s="95"/>
      <c r="BE265" s="95"/>
      <c r="BF265" s="95"/>
      <c r="BG265" s="95"/>
      <c r="BH265" s="95"/>
    </row>
    <row r="266" spans="1:60" outlineLevel="1" x14ac:dyDescent="0.25">
      <c r="A266" s="96"/>
      <c r="B266" s="96"/>
      <c r="C266" s="116" t="s">
        <v>329</v>
      </c>
      <c r="D266" s="101"/>
      <c r="E266" s="426"/>
      <c r="F266" s="107"/>
      <c r="G266" s="107"/>
      <c r="H266" s="107"/>
      <c r="I266" s="107"/>
      <c r="J266" s="107"/>
      <c r="K266" s="107"/>
      <c r="L266" s="107"/>
      <c r="M266" s="107"/>
      <c r="N266" s="99"/>
      <c r="O266" s="99"/>
      <c r="P266" s="99"/>
      <c r="Q266" s="99"/>
      <c r="R266" s="99"/>
      <c r="S266" s="99"/>
      <c r="T266" s="100"/>
      <c r="U266" s="99"/>
      <c r="V266" s="95"/>
      <c r="W266" s="95"/>
      <c r="X266" s="95"/>
      <c r="Y266" s="95"/>
      <c r="Z266" s="95"/>
      <c r="AA266" s="95"/>
      <c r="AB266" s="95"/>
      <c r="AC266" s="95"/>
      <c r="AD266" s="95"/>
      <c r="AE266" s="95" t="s">
        <v>120</v>
      </c>
      <c r="AF266" s="95">
        <v>2</v>
      </c>
      <c r="AG266" s="95"/>
      <c r="AH266" s="95"/>
      <c r="AI266" s="95"/>
      <c r="AJ266" s="95"/>
      <c r="AK266" s="95"/>
      <c r="AL266" s="95"/>
      <c r="AM266" s="95"/>
      <c r="AN266" s="95"/>
      <c r="AO266" s="95"/>
      <c r="AP266" s="95"/>
      <c r="AQ266" s="95"/>
      <c r="AR266" s="95"/>
      <c r="AS266" s="95"/>
      <c r="AT266" s="95"/>
      <c r="AU266" s="95"/>
      <c r="AV266" s="95"/>
      <c r="AW266" s="95"/>
      <c r="AX266" s="95"/>
      <c r="AY266" s="95"/>
      <c r="AZ266" s="95"/>
      <c r="BA266" s="95"/>
      <c r="BB266" s="95"/>
      <c r="BC266" s="95"/>
      <c r="BD266" s="95"/>
      <c r="BE266" s="95"/>
      <c r="BF266" s="95"/>
      <c r="BG266" s="95"/>
      <c r="BH266" s="95"/>
    </row>
    <row r="267" spans="1:60" outlineLevel="1" x14ac:dyDescent="0.25">
      <c r="A267" s="96"/>
      <c r="B267" s="96"/>
      <c r="C267" s="116" t="s">
        <v>330</v>
      </c>
      <c r="D267" s="101"/>
      <c r="E267" s="426">
        <v>2</v>
      </c>
      <c r="F267" s="107"/>
      <c r="G267" s="107"/>
      <c r="H267" s="107"/>
      <c r="I267" s="107"/>
      <c r="J267" s="107"/>
      <c r="K267" s="107"/>
      <c r="L267" s="107"/>
      <c r="M267" s="107"/>
      <c r="N267" s="99"/>
      <c r="O267" s="99"/>
      <c r="P267" s="99"/>
      <c r="Q267" s="99"/>
      <c r="R267" s="99"/>
      <c r="S267" s="99"/>
      <c r="T267" s="100"/>
      <c r="U267" s="99"/>
      <c r="V267" s="95"/>
      <c r="W267" s="95"/>
      <c r="X267" s="95"/>
      <c r="Y267" s="95"/>
      <c r="Z267" s="95"/>
      <c r="AA267" s="95"/>
      <c r="AB267" s="95"/>
      <c r="AC267" s="95"/>
      <c r="AD267" s="95"/>
      <c r="AE267" s="95" t="s">
        <v>120</v>
      </c>
      <c r="AF267" s="95">
        <v>2</v>
      </c>
      <c r="AG267" s="95"/>
      <c r="AH267" s="95"/>
      <c r="AI267" s="95"/>
      <c r="AJ267" s="95"/>
      <c r="AK267" s="95"/>
      <c r="AL267" s="95"/>
      <c r="AM267" s="95"/>
      <c r="AN267" s="95"/>
      <c r="AO267" s="95"/>
      <c r="AP267" s="95"/>
      <c r="AQ267" s="95"/>
      <c r="AR267" s="95"/>
      <c r="AS267" s="95"/>
      <c r="AT267" s="95"/>
      <c r="AU267" s="95"/>
      <c r="AV267" s="95"/>
      <c r="AW267" s="95"/>
      <c r="AX267" s="95"/>
      <c r="AY267" s="95"/>
      <c r="AZ267" s="95"/>
      <c r="BA267" s="95"/>
      <c r="BB267" s="95"/>
      <c r="BC267" s="95"/>
      <c r="BD267" s="95"/>
      <c r="BE267" s="95"/>
      <c r="BF267" s="95"/>
      <c r="BG267" s="95"/>
      <c r="BH267" s="95"/>
    </row>
    <row r="268" spans="1:60" outlineLevel="1" x14ac:dyDescent="0.25">
      <c r="A268" s="96"/>
      <c r="B268" s="96"/>
      <c r="C268" s="115" t="s">
        <v>123</v>
      </c>
      <c r="D268" s="101"/>
      <c r="E268" s="426"/>
      <c r="F268" s="107"/>
      <c r="G268" s="107"/>
      <c r="H268" s="107"/>
      <c r="I268" s="107"/>
      <c r="J268" s="107"/>
      <c r="K268" s="107"/>
      <c r="L268" s="107"/>
      <c r="M268" s="107"/>
      <c r="N268" s="99"/>
      <c r="O268" s="99"/>
      <c r="P268" s="99"/>
      <c r="Q268" s="99"/>
      <c r="R268" s="99"/>
      <c r="S268" s="99"/>
      <c r="T268" s="100"/>
      <c r="U268" s="99"/>
      <c r="V268" s="95"/>
      <c r="W268" s="95"/>
      <c r="X268" s="95"/>
      <c r="Y268" s="95"/>
      <c r="Z268" s="95"/>
      <c r="AA268" s="95"/>
      <c r="AB268" s="95"/>
      <c r="AC268" s="95"/>
      <c r="AD268" s="95"/>
      <c r="AE268" s="95" t="s">
        <v>120</v>
      </c>
      <c r="AF268" s="95">
        <v>0</v>
      </c>
      <c r="AG268" s="95"/>
      <c r="AH268" s="95"/>
      <c r="AI268" s="95"/>
      <c r="AJ268" s="95"/>
      <c r="AK268" s="95"/>
      <c r="AL268" s="95"/>
      <c r="AM268" s="95"/>
      <c r="AN268" s="95"/>
      <c r="AO268" s="95"/>
      <c r="AP268" s="95"/>
      <c r="AQ268" s="95"/>
      <c r="AR268" s="95"/>
      <c r="AS268" s="95"/>
      <c r="AT268" s="95"/>
      <c r="AU268" s="95"/>
      <c r="AV268" s="95"/>
      <c r="AW268" s="95"/>
      <c r="AX268" s="95"/>
      <c r="AY268" s="95"/>
      <c r="AZ268" s="95"/>
      <c r="BA268" s="95"/>
      <c r="BB268" s="95"/>
      <c r="BC268" s="95"/>
      <c r="BD268" s="95"/>
      <c r="BE268" s="95"/>
      <c r="BF268" s="95"/>
      <c r="BG268" s="95"/>
      <c r="BH268" s="95"/>
    </row>
    <row r="269" spans="1:60" outlineLevel="1" x14ac:dyDescent="0.25">
      <c r="A269" s="96"/>
      <c r="B269" s="96"/>
      <c r="C269" s="117" t="s">
        <v>331</v>
      </c>
      <c r="D269" s="102"/>
      <c r="E269" s="427">
        <v>5</v>
      </c>
      <c r="F269" s="107"/>
      <c r="G269" s="107"/>
      <c r="H269" s="107"/>
      <c r="I269" s="107"/>
      <c r="J269" s="107"/>
      <c r="K269" s="107"/>
      <c r="L269" s="107"/>
      <c r="M269" s="107"/>
      <c r="N269" s="99"/>
      <c r="O269" s="99"/>
      <c r="P269" s="99"/>
      <c r="Q269" s="99"/>
      <c r="R269" s="99"/>
      <c r="S269" s="99"/>
      <c r="T269" s="100"/>
      <c r="U269" s="99"/>
      <c r="V269" s="95"/>
      <c r="W269" s="95"/>
      <c r="X269" s="95"/>
      <c r="Y269" s="95"/>
      <c r="Z269" s="95"/>
      <c r="AA269" s="95"/>
      <c r="AB269" s="95"/>
      <c r="AC269" s="95"/>
      <c r="AD269" s="95"/>
      <c r="AE269" s="95" t="s">
        <v>120</v>
      </c>
      <c r="AF269" s="95">
        <v>0</v>
      </c>
      <c r="AG269" s="95"/>
      <c r="AH269" s="95"/>
      <c r="AI269" s="95"/>
      <c r="AJ269" s="95"/>
      <c r="AK269" s="95"/>
      <c r="AL269" s="95"/>
      <c r="AM269" s="95"/>
      <c r="AN269" s="95"/>
      <c r="AO269" s="95"/>
      <c r="AP269" s="95"/>
      <c r="AQ269" s="95"/>
      <c r="AR269" s="95"/>
      <c r="AS269" s="95"/>
      <c r="AT269" s="95"/>
      <c r="AU269" s="95"/>
      <c r="AV269" s="95"/>
      <c r="AW269" s="95"/>
      <c r="AX269" s="95"/>
      <c r="AY269" s="95"/>
      <c r="AZ269" s="95"/>
      <c r="BA269" s="95"/>
      <c r="BB269" s="95"/>
      <c r="BC269" s="95"/>
      <c r="BD269" s="95"/>
      <c r="BE269" s="95"/>
      <c r="BF269" s="95"/>
      <c r="BG269" s="95"/>
      <c r="BH269" s="95"/>
    </row>
    <row r="270" spans="1:60" outlineLevel="1" x14ac:dyDescent="0.25">
      <c r="A270" s="96">
        <v>48</v>
      </c>
      <c r="B270" s="96" t="s">
        <v>332</v>
      </c>
      <c r="C270" s="114" t="s">
        <v>333</v>
      </c>
      <c r="D270" s="99" t="s">
        <v>324</v>
      </c>
      <c r="E270" s="425">
        <v>1</v>
      </c>
      <c r="F270" s="106"/>
      <c r="G270" s="107">
        <f>ROUND(E270*F270,2)</f>
        <v>0</v>
      </c>
      <c r="H270" s="107"/>
      <c r="I270" s="107">
        <f>ROUND(E270*H270,2)</f>
        <v>0</v>
      </c>
      <c r="J270" s="107"/>
      <c r="K270" s="107">
        <f>ROUND(E270*J270,2)</f>
        <v>0</v>
      </c>
      <c r="L270" s="107">
        <v>21</v>
      </c>
      <c r="M270" s="107">
        <f>G270*(1+L270/100)</f>
        <v>0</v>
      </c>
      <c r="N270" s="99">
        <v>0</v>
      </c>
      <c r="O270" s="99">
        <f>ROUND(E270*N270,5)</f>
        <v>0</v>
      </c>
      <c r="P270" s="99">
        <v>0.14648</v>
      </c>
      <c r="Q270" s="99">
        <f>ROUND(E270*P270,5)</f>
        <v>0.14648</v>
      </c>
      <c r="R270" s="99"/>
      <c r="S270" s="99"/>
      <c r="T270" s="100">
        <v>2.3780000000000001</v>
      </c>
      <c r="U270" s="99">
        <f>ROUND(E270*T270,2)</f>
        <v>2.38</v>
      </c>
      <c r="V270" s="95"/>
      <c r="W270" s="95"/>
      <c r="X270" s="95"/>
      <c r="Y270" s="95"/>
      <c r="Z270" s="95"/>
      <c r="AA270" s="95"/>
      <c r="AB270" s="95"/>
      <c r="AC270" s="95"/>
      <c r="AD270" s="95"/>
      <c r="AE270" s="95" t="s">
        <v>118</v>
      </c>
      <c r="AF270" s="95"/>
      <c r="AG270" s="95"/>
      <c r="AH270" s="95"/>
      <c r="AI270" s="95"/>
      <c r="AJ270" s="95"/>
      <c r="AK270" s="95"/>
      <c r="AL270" s="95"/>
      <c r="AM270" s="95"/>
      <c r="AN270" s="95"/>
      <c r="AO270" s="95"/>
      <c r="AP270" s="95"/>
      <c r="AQ270" s="95"/>
      <c r="AR270" s="95"/>
      <c r="AS270" s="95"/>
      <c r="AT270" s="95"/>
      <c r="AU270" s="95"/>
      <c r="AV270" s="95"/>
      <c r="AW270" s="95"/>
      <c r="AX270" s="95"/>
      <c r="AY270" s="95"/>
      <c r="AZ270" s="95"/>
      <c r="BA270" s="95"/>
      <c r="BB270" s="95"/>
      <c r="BC270" s="95"/>
      <c r="BD270" s="95"/>
      <c r="BE270" s="95"/>
      <c r="BF270" s="95"/>
      <c r="BG270" s="95"/>
      <c r="BH270" s="95"/>
    </row>
    <row r="271" spans="1:60" outlineLevel="1" x14ac:dyDescent="0.25">
      <c r="A271" s="96">
        <v>49</v>
      </c>
      <c r="B271" s="96" t="s">
        <v>334</v>
      </c>
      <c r="C271" s="114" t="s">
        <v>335</v>
      </c>
      <c r="D271" s="99" t="s">
        <v>117</v>
      </c>
      <c r="E271" s="425">
        <v>50</v>
      </c>
      <c r="F271" s="106"/>
      <c r="G271" s="107">
        <f>ROUND(E271*F271,2)</f>
        <v>0</v>
      </c>
      <c r="H271" s="107"/>
      <c r="I271" s="107">
        <f>ROUND(E271*H271,2)</f>
        <v>0</v>
      </c>
      <c r="J271" s="107"/>
      <c r="K271" s="107">
        <f>ROUND(E271*J271,2)</f>
        <v>0</v>
      </c>
      <c r="L271" s="107">
        <v>21</v>
      </c>
      <c r="M271" s="107">
        <f>G271*(1+L271/100)</f>
        <v>0</v>
      </c>
      <c r="N271" s="99">
        <v>0</v>
      </c>
      <c r="O271" s="99">
        <f>ROUND(E271*N271,5)</f>
        <v>0</v>
      </c>
      <c r="P271" s="99">
        <v>0.01</v>
      </c>
      <c r="Q271" s="99">
        <f>ROUND(E271*P271,5)</f>
        <v>0.5</v>
      </c>
      <c r="R271" s="99"/>
      <c r="S271" s="99"/>
      <c r="T271" s="100">
        <v>0.08</v>
      </c>
      <c r="U271" s="99">
        <f>ROUND(E271*T271,2)</f>
        <v>4</v>
      </c>
      <c r="V271" s="95"/>
      <c r="W271" s="95"/>
      <c r="X271" s="95"/>
      <c r="Y271" s="95"/>
      <c r="Z271" s="95"/>
      <c r="AA271" s="95"/>
      <c r="AB271" s="95"/>
      <c r="AC271" s="95"/>
      <c r="AD271" s="95"/>
      <c r="AE271" s="95" t="s">
        <v>118</v>
      </c>
      <c r="AF271" s="95"/>
      <c r="AG271" s="95"/>
      <c r="AH271" s="95"/>
      <c r="AI271" s="95"/>
      <c r="AJ271" s="95"/>
      <c r="AK271" s="95"/>
      <c r="AL271" s="95"/>
      <c r="AM271" s="95"/>
      <c r="AN271" s="95"/>
      <c r="AO271" s="95"/>
      <c r="AP271" s="95"/>
      <c r="AQ271" s="95"/>
      <c r="AR271" s="95"/>
      <c r="AS271" s="95"/>
      <c r="AT271" s="95"/>
      <c r="AU271" s="95"/>
      <c r="AV271" s="95"/>
      <c r="AW271" s="95"/>
      <c r="AX271" s="95"/>
      <c r="AY271" s="95"/>
      <c r="AZ271" s="95"/>
      <c r="BA271" s="95"/>
      <c r="BB271" s="95"/>
      <c r="BC271" s="95"/>
      <c r="BD271" s="95"/>
      <c r="BE271" s="95"/>
      <c r="BF271" s="95"/>
      <c r="BG271" s="95"/>
      <c r="BH271" s="95"/>
    </row>
    <row r="272" spans="1:60" ht="21" customHeight="1" outlineLevel="1" x14ac:dyDescent="0.25">
      <c r="A272" s="96"/>
      <c r="B272" s="96"/>
      <c r="C272" s="128" t="s">
        <v>336</v>
      </c>
      <c r="D272" s="129"/>
      <c r="E272" s="429"/>
      <c r="F272" s="130"/>
      <c r="G272" s="131"/>
      <c r="H272" s="107"/>
      <c r="I272" s="107"/>
      <c r="J272" s="107"/>
      <c r="K272" s="107"/>
      <c r="L272" s="107"/>
      <c r="M272" s="107"/>
      <c r="N272" s="99"/>
      <c r="O272" s="99"/>
      <c r="P272" s="99"/>
      <c r="Q272" s="99"/>
      <c r="R272" s="99"/>
      <c r="S272" s="99"/>
      <c r="T272" s="100"/>
      <c r="U272" s="99"/>
      <c r="V272" s="95"/>
      <c r="W272" s="95"/>
      <c r="X272" s="95"/>
      <c r="Y272" s="95"/>
      <c r="Z272" s="95"/>
      <c r="AA272" s="95"/>
      <c r="AB272" s="95"/>
      <c r="AC272" s="95"/>
      <c r="AD272" s="95"/>
      <c r="AE272" s="95" t="s">
        <v>178</v>
      </c>
      <c r="AF272" s="95"/>
      <c r="AG272" s="95"/>
      <c r="AH272" s="95"/>
      <c r="AI272" s="95"/>
      <c r="AJ272" s="95"/>
      <c r="AK272" s="95"/>
      <c r="AL272" s="95"/>
      <c r="AM272" s="95"/>
      <c r="AN272" s="95"/>
      <c r="AO272" s="95"/>
      <c r="AP272" s="95"/>
      <c r="AQ272" s="95"/>
      <c r="AR272" s="95"/>
      <c r="AS272" s="95"/>
      <c r="AT272" s="95"/>
      <c r="AU272" s="95"/>
      <c r="AV272" s="95"/>
      <c r="AW272" s="95"/>
      <c r="AX272" s="95"/>
      <c r="AY272" s="95"/>
      <c r="AZ272" s="95"/>
      <c r="BA272" s="98" t="str">
        <f>C272</f>
        <v>(předběžně, kolik bude uvolněno nebo nestabilní nerní známo jak byly obklady lepeny - do  tenkostěnného lepidla - na maltu)</v>
      </c>
      <c r="BB272" s="95"/>
      <c r="BC272" s="95"/>
      <c r="BD272" s="95"/>
      <c r="BE272" s="95"/>
      <c r="BF272" s="95"/>
      <c r="BG272" s="95"/>
      <c r="BH272" s="95"/>
    </row>
    <row r="273" spans="1:60" outlineLevel="1" x14ac:dyDescent="0.25">
      <c r="A273" s="96"/>
      <c r="B273" s="96"/>
      <c r="C273" s="115" t="s">
        <v>119</v>
      </c>
      <c r="D273" s="101"/>
      <c r="E273" s="426"/>
      <c r="F273" s="107"/>
      <c r="G273" s="107"/>
      <c r="H273" s="107"/>
      <c r="I273" s="107"/>
      <c r="J273" s="107"/>
      <c r="K273" s="107"/>
      <c r="L273" s="107"/>
      <c r="M273" s="107"/>
      <c r="N273" s="99"/>
      <c r="O273" s="99"/>
      <c r="P273" s="99"/>
      <c r="Q273" s="99"/>
      <c r="R273" s="99"/>
      <c r="S273" s="99"/>
      <c r="T273" s="100"/>
      <c r="U273" s="99"/>
      <c r="V273" s="95"/>
      <c r="W273" s="95"/>
      <c r="X273" s="95"/>
      <c r="Y273" s="95"/>
      <c r="Z273" s="95"/>
      <c r="AA273" s="95"/>
      <c r="AB273" s="95"/>
      <c r="AC273" s="95"/>
      <c r="AD273" s="95"/>
      <c r="AE273" s="95" t="s">
        <v>120</v>
      </c>
      <c r="AF273" s="95">
        <v>2</v>
      </c>
      <c r="AG273" s="95"/>
      <c r="AH273" s="95"/>
      <c r="AI273" s="95"/>
      <c r="AJ273" s="95"/>
      <c r="AK273" s="95"/>
      <c r="AL273" s="95"/>
      <c r="AM273" s="95"/>
      <c r="AN273" s="95"/>
      <c r="AO273" s="95"/>
      <c r="AP273" s="95"/>
      <c r="AQ273" s="95"/>
      <c r="AR273" s="95"/>
      <c r="AS273" s="95"/>
      <c r="AT273" s="95"/>
      <c r="AU273" s="95"/>
      <c r="AV273" s="95"/>
      <c r="AW273" s="95"/>
      <c r="AX273" s="95"/>
      <c r="AY273" s="95"/>
      <c r="AZ273" s="95"/>
      <c r="BA273" s="95"/>
      <c r="BB273" s="95"/>
      <c r="BC273" s="95"/>
      <c r="BD273" s="95"/>
      <c r="BE273" s="95"/>
      <c r="BF273" s="95"/>
      <c r="BG273" s="95"/>
      <c r="BH273" s="95"/>
    </row>
    <row r="274" spans="1:60" outlineLevel="1" x14ac:dyDescent="0.25">
      <c r="A274" s="96"/>
      <c r="B274" s="96"/>
      <c r="C274" s="116" t="s">
        <v>337</v>
      </c>
      <c r="D274" s="101"/>
      <c r="E274" s="426">
        <v>49.2</v>
      </c>
      <c r="F274" s="107"/>
      <c r="G274" s="107"/>
      <c r="H274" s="107"/>
      <c r="I274" s="107"/>
      <c r="J274" s="107"/>
      <c r="K274" s="107"/>
      <c r="L274" s="107"/>
      <c r="M274" s="107"/>
      <c r="N274" s="99"/>
      <c r="O274" s="99"/>
      <c r="P274" s="99"/>
      <c r="Q274" s="99"/>
      <c r="R274" s="99"/>
      <c r="S274" s="99"/>
      <c r="T274" s="100"/>
      <c r="U274" s="99"/>
      <c r="V274" s="95"/>
      <c r="W274" s="95"/>
      <c r="X274" s="95"/>
      <c r="Y274" s="95"/>
      <c r="Z274" s="95"/>
      <c r="AA274" s="95"/>
      <c r="AB274" s="95"/>
      <c r="AC274" s="95"/>
      <c r="AD274" s="95"/>
      <c r="AE274" s="95" t="s">
        <v>120</v>
      </c>
      <c r="AF274" s="95">
        <v>2</v>
      </c>
      <c r="AG274" s="95"/>
      <c r="AH274" s="95"/>
      <c r="AI274" s="95"/>
      <c r="AJ274" s="95"/>
      <c r="AK274" s="95"/>
      <c r="AL274" s="95"/>
      <c r="AM274" s="95"/>
      <c r="AN274" s="95"/>
      <c r="AO274" s="95"/>
      <c r="AP274" s="95"/>
      <c r="AQ274" s="95"/>
      <c r="AR274" s="95"/>
      <c r="AS274" s="95"/>
      <c r="AT274" s="95"/>
      <c r="AU274" s="95"/>
      <c r="AV274" s="95"/>
      <c r="AW274" s="95"/>
      <c r="AX274" s="95"/>
      <c r="AY274" s="95"/>
      <c r="AZ274" s="95"/>
      <c r="BA274" s="95"/>
      <c r="BB274" s="95"/>
      <c r="BC274" s="95"/>
      <c r="BD274" s="95"/>
      <c r="BE274" s="95"/>
      <c r="BF274" s="95"/>
      <c r="BG274" s="95"/>
      <c r="BH274" s="95"/>
    </row>
    <row r="275" spans="1:60" outlineLevel="1" x14ac:dyDescent="0.25">
      <c r="A275" s="96"/>
      <c r="B275" s="96"/>
      <c r="C275" s="115" t="s">
        <v>123</v>
      </c>
      <c r="D275" s="101"/>
      <c r="E275" s="426"/>
      <c r="F275" s="107"/>
      <c r="G275" s="107"/>
      <c r="H275" s="107"/>
      <c r="I275" s="107"/>
      <c r="J275" s="107"/>
      <c r="K275" s="107"/>
      <c r="L275" s="107"/>
      <c r="M275" s="107"/>
      <c r="N275" s="99"/>
      <c r="O275" s="99"/>
      <c r="P275" s="99"/>
      <c r="Q275" s="99"/>
      <c r="R275" s="99"/>
      <c r="S275" s="99"/>
      <c r="T275" s="100"/>
      <c r="U275" s="99"/>
      <c r="V275" s="95"/>
      <c r="W275" s="95"/>
      <c r="X275" s="95"/>
      <c r="Y275" s="95"/>
      <c r="Z275" s="95"/>
      <c r="AA275" s="95"/>
      <c r="AB275" s="95"/>
      <c r="AC275" s="95"/>
      <c r="AD275" s="95"/>
      <c r="AE275" s="95" t="s">
        <v>120</v>
      </c>
      <c r="AF275" s="95">
        <v>0</v>
      </c>
      <c r="AG275" s="95"/>
      <c r="AH275" s="95"/>
      <c r="AI275" s="95"/>
      <c r="AJ275" s="95"/>
      <c r="AK275" s="95"/>
      <c r="AL275" s="95"/>
      <c r="AM275" s="95"/>
      <c r="AN275" s="95"/>
      <c r="AO275" s="95"/>
      <c r="AP275" s="95"/>
      <c r="AQ275" s="95"/>
      <c r="AR275" s="95"/>
      <c r="AS275" s="95"/>
      <c r="AT275" s="95"/>
      <c r="AU275" s="95"/>
      <c r="AV275" s="95"/>
      <c r="AW275" s="95"/>
      <c r="AX275" s="95"/>
      <c r="AY275" s="95"/>
      <c r="AZ275" s="95"/>
      <c r="BA275" s="95"/>
      <c r="BB275" s="95"/>
      <c r="BC275" s="95"/>
      <c r="BD275" s="95"/>
      <c r="BE275" s="95"/>
      <c r="BF275" s="95"/>
      <c r="BG275" s="95"/>
      <c r="BH275" s="95"/>
    </row>
    <row r="276" spans="1:60" outlineLevel="1" x14ac:dyDescent="0.25">
      <c r="A276" s="96"/>
      <c r="B276" s="96"/>
      <c r="C276" s="117" t="s">
        <v>338</v>
      </c>
      <c r="D276" s="102"/>
      <c r="E276" s="427">
        <v>50</v>
      </c>
      <c r="F276" s="107"/>
      <c r="G276" s="107"/>
      <c r="H276" s="107"/>
      <c r="I276" s="107"/>
      <c r="J276" s="107"/>
      <c r="K276" s="107"/>
      <c r="L276" s="107"/>
      <c r="M276" s="107"/>
      <c r="N276" s="99"/>
      <c r="O276" s="99"/>
      <c r="P276" s="99"/>
      <c r="Q276" s="99"/>
      <c r="R276" s="99"/>
      <c r="S276" s="99"/>
      <c r="T276" s="100"/>
      <c r="U276" s="99"/>
      <c r="V276" s="95"/>
      <c r="W276" s="95"/>
      <c r="X276" s="95"/>
      <c r="Y276" s="95"/>
      <c r="Z276" s="95"/>
      <c r="AA276" s="95"/>
      <c r="AB276" s="95"/>
      <c r="AC276" s="95"/>
      <c r="AD276" s="95"/>
      <c r="AE276" s="95" t="s">
        <v>120</v>
      </c>
      <c r="AF276" s="95">
        <v>0</v>
      </c>
      <c r="AG276" s="95"/>
      <c r="AH276" s="95"/>
      <c r="AI276" s="95"/>
      <c r="AJ276" s="95"/>
      <c r="AK276" s="95"/>
      <c r="AL276" s="95"/>
      <c r="AM276" s="95"/>
      <c r="AN276" s="95"/>
      <c r="AO276" s="95"/>
      <c r="AP276" s="95"/>
      <c r="AQ276" s="95"/>
      <c r="AR276" s="95"/>
      <c r="AS276" s="95"/>
      <c r="AT276" s="95"/>
      <c r="AU276" s="95"/>
      <c r="AV276" s="95"/>
      <c r="AW276" s="95"/>
      <c r="AX276" s="95"/>
      <c r="AY276" s="95"/>
      <c r="AZ276" s="95"/>
      <c r="BA276" s="95"/>
      <c r="BB276" s="95"/>
      <c r="BC276" s="95"/>
      <c r="BD276" s="95"/>
      <c r="BE276" s="95"/>
      <c r="BF276" s="95"/>
      <c r="BG276" s="95"/>
      <c r="BH276" s="95"/>
    </row>
    <row r="277" spans="1:60" ht="20.399999999999999" outlineLevel="1" x14ac:dyDescent="0.25">
      <c r="A277" s="96">
        <v>50</v>
      </c>
      <c r="B277" s="96" t="s">
        <v>339</v>
      </c>
      <c r="C277" s="114" t="s">
        <v>340</v>
      </c>
      <c r="D277" s="99" t="s">
        <v>341</v>
      </c>
      <c r="E277" s="425">
        <v>2.7</v>
      </c>
      <c r="F277" s="106"/>
      <c r="G277" s="107">
        <f>ROUND(E277*F277,2)</f>
        <v>0</v>
      </c>
      <c r="H277" s="107"/>
      <c r="I277" s="107">
        <f>ROUND(E277*H277,2)</f>
        <v>0</v>
      </c>
      <c r="J277" s="107"/>
      <c r="K277" s="107">
        <f>ROUND(E277*J277,2)</f>
        <v>0</v>
      </c>
      <c r="L277" s="107">
        <v>21</v>
      </c>
      <c r="M277" s="107">
        <f>G277*(1+L277/100)</f>
        <v>0</v>
      </c>
      <c r="N277" s="99">
        <v>0</v>
      </c>
      <c r="O277" s="99">
        <f>ROUND(E277*N277,5)</f>
        <v>0</v>
      </c>
      <c r="P277" s="99">
        <v>2.2000000000000002</v>
      </c>
      <c r="Q277" s="99">
        <f>ROUND(E277*P277,5)</f>
        <v>5.94</v>
      </c>
      <c r="R277" s="99"/>
      <c r="S277" s="99"/>
      <c r="T277" s="100">
        <v>3.9769999999999999</v>
      </c>
      <c r="U277" s="99">
        <f>ROUND(E277*T277,2)</f>
        <v>10.74</v>
      </c>
      <c r="V277" s="95"/>
      <c r="W277" s="95"/>
      <c r="X277" s="95"/>
      <c r="Y277" s="95"/>
      <c r="Z277" s="95"/>
      <c r="AA277" s="95"/>
      <c r="AB277" s="95"/>
      <c r="AC277" s="95"/>
      <c r="AD277" s="95"/>
      <c r="AE277" s="95" t="s">
        <v>118</v>
      </c>
      <c r="AF277" s="95"/>
      <c r="AG277" s="95"/>
      <c r="AH277" s="95"/>
      <c r="AI277" s="95"/>
      <c r="AJ277" s="95"/>
      <c r="AK277" s="95"/>
      <c r="AL277" s="95"/>
      <c r="AM277" s="95"/>
      <c r="AN277" s="95"/>
      <c r="AO277" s="95"/>
      <c r="AP277" s="95"/>
      <c r="AQ277" s="95"/>
      <c r="AR277" s="95"/>
      <c r="AS277" s="95"/>
      <c r="AT277" s="95"/>
      <c r="AU277" s="95"/>
      <c r="AV277" s="95"/>
      <c r="AW277" s="95"/>
      <c r="AX277" s="95"/>
      <c r="AY277" s="95"/>
      <c r="AZ277" s="95"/>
      <c r="BA277" s="95"/>
      <c r="BB277" s="95"/>
      <c r="BC277" s="95"/>
      <c r="BD277" s="95"/>
      <c r="BE277" s="95"/>
      <c r="BF277" s="95"/>
      <c r="BG277" s="95"/>
      <c r="BH277" s="95"/>
    </row>
    <row r="278" spans="1:60" outlineLevel="1" x14ac:dyDescent="0.25">
      <c r="A278" s="96"/>
      <c r="B278" s="96"/>
      <c r="C278" s="128" t="s">
        <v>342</v>
      </c>
      <c r="D278" s="129"/>
      <c r="E278" s="429"/>
      <c r="F278" s="130"/>
      <c r="G278" s="131"/>
      <c r="H278" s="107"/>
      <c r="I278" s="107"/>
      <c r="J278" s="107"/>
      <c r="K278" s="107"/>
      <c r="L278" s="107"/>
      <c r="M278" s="107"/>
      <c r="N278" s="99"/>
      <c r="O278" s="99"/>
      <c r="P278" s="99"/>
      <c r="Q278" s="99"/>
      <c r="R278" s="99"/>
      <c r="S278" s="99"/>
      <c r="T278" s="100"/>
      <c r="U278" s="99"/>
      <c r="V278" s="95"/>
      <c r="W278" s="95"/>
      <c r="X278" s="95"/>
      <c r="Y278" s="95"/>
      <c r="Z278" s="95"/>
      <c r="AA278" s="95"/>
      <c r="AB278" s="95"/>
      <c r="AC278" s="95"/>
      <c r="AD278" s="95"/>
      <c r="AE278" s="95" t="s">
        <v>178</v>
      </c>
      <c r="AF278" s="95"/>
      <c r="AG278" s="95"/>
      <c r="AH278" s="95"/>
      <c r="AI278" s="95"/>
      <c r="AJ278" s="95"/>
      <c r="AK278" s="95"/>
      <c r="AL278" s="95"/>
      <c r="AM278" s="95"/>
      <c r="AN278" s="95"/>
      <c r="AO278" s="95"/>
      <c r="AP278" s="95"/>
      <c r="AQ278" s="95"/>
      <c r="AR278" s="95"/>
      <c r="AS278" s="95"/>
      <c r="AT278" s="95"/>
      <c r="AU278" s="95"/>
      <c r="AV278" s="95"/>
      <c r="AW278" s="95"/>
      <c r="AX278" s="95"/>
      <c r="AY278" s="95"/>
      <c r="AZ278" s="95"/>
      <c r="BA278" s="98" t="str">
        <f>C278</f>
        <v>pro kanalizaci</v>
      </c>
      <c r="BB278" s="95"/>
      <c r="BC278" s="95"/>
      <c r="BD278" s="95"/>
      <c r="BE278" s="95"/>
      <c r="BF278" s="95"/>
      <c r="BG278" s="95"/>
      <c r="BH278" s="95"/>
    </row>
    <row r="279" spans="1:60" outlineLevel="1" x14ac:dyDescent="0.25">
      <c r="A279" s="96"/>
      <c r="B279" s="96"/>
      <c r="C279" s="117" t="s">
        <v>343</v>
      </c>
      <c r="D279" s="102"/>
      <c r="E279" s="427">
        <v>2.7</v>
      </c>
      <c r="F279" s="107"/>
      <c r="G279" s="107"/>
      <c r="H279" s="107"/>
      <c r="I279" s="107"/>
      <c r="J279" s="107"/>
      <c r="K279" s="107"/>
      <c r="L279" s="107"/>
      <c r="M279" s="107"/>
      <c r="N279" s="99"/>
      <c r="O279" s="99"/>
      <c r="P279" s="99"/>
      <c r="Q279" s="99"/>
      <c r="R279" s="99"/>
      <c r="S279" s="99"/>
      <c r="T279" s="100"/>
      <c r="U279" s="99"/>
      <c r="V279" s="95"/>
      <c r="W279" s="95"/>
      <c r="X279" s="95"/>
      <c r="Y279" s="95"/>
      <c r="Z279" s="95"/>
      <c r="AA279" s="95"/>
      <c r="AB279" s="95"/>
      <c r="AC279" s="95"/>
      <c r="AD279" s="95"/>
      <c r="AE279" s="95" t="s">
        <v>120</v>
      </c>
      <c r="AF279" s="95">
        <v>0</v>
      </c>
      <c r="AG279" s="95"/>
      <c r="AH279" s="95"/>
      <c r="AI279" s="95"/>
      <c r="AJ279" s="95"/>
      <c r="AK279" s="95"/>
      <c r="AL279" s="95"/>
      <c r="AM279" s="95"/>
      <c r="AN279" s="95"/>
      <c r="AO279" s="95"/>
      <c r="AP279" s="95"/>
      <c r="AQ279" s="95"/>
      <c r="AR279" s="95"/>
      <c r="AS279" s="95"/>
      <c r="AT279" s="95"/>
      <c r="AU279" s="95"/>
      <c r="AV279" s="95"/>
      <c r="AW279" s="95"/>
      <c r="AX279" s="95"/>
      <c r="AY279" s="95"/>
      <c r="AZ279" s="95"/>
      <c r="BA279" s="95"/>
      <c r="BB279" s="95"/>
      <c r="BC279" s="95"/>
      <c r="BD279" s="95"/>
      <c r="BE279" s="95"/>
      <c r="BF279" s="95"/>
      <c r="BG279" s="95"/>
      <c r="BH279" s="95"/>
    </row>
    <row r="280" spans="1:60" ht="20.399999999999999" outlineLevel="1" x14ac:dyDescent="0.25">
      <c r="A280" s="96">
        <v>51</v>
      </c>
      <c r="B280" s="96" t="s">
        <v>344</v>
      </c>
      <c r="C280" s="114" t="s">
        <v>345</v>
      </c>
      <c r="D280" s="99" t="s">
        <v>191</v>
      </c>
      <c r="E280" s="425">
        <v>60</v>
      </c>
      <c r="F280" s="106"/>
      <c r="G280" s="107">
        <f>ROUND(E280*F280,2)</f>
        <v>0</v>
      </c>
      <c r="H280" s="107"/>
      <c r="I280" s="107">
        <f>ROUND(E280*H280,2)</f>
        <v>0</v>
      </c>
      <c r="J280" s="107"/>
      <c r="K280" s="107">
        <f>ROUND(E280*J280,2)</f>
        <v>0</v>
      </c>
      <c r="L280" s="107">
        <v>21</v>
      </c>
      <c r="M280" s="107">
        <f>G280*(1+L280/100)</f>
        <v>0</v>
      </c>
      <c r="N280" s="99">
        <v>0</v>
      </c>
      <c r="O280" s="99">
        <f>ROUND(E280*N280,5)</f>
        <v>0</v>
      </c>
      <c r="P280" s="99">
        <v>4.6000000000000001E-4</v>
      </c>
      <c r="Q280" s="99">
        <f>ROUND(E280*P280,5)</f>
        <v>2.76E-2</v>
      </c>
      <c r="R280" s="99"/>
      <c r="S280" s="99"/>
      <c r="T280" s="100">
        <v>1.35</v>
      </c>
      <c r="U280" s="99">
        <f>ROUND(E280*T280,2)</f>
        <v>81</v>
      </c>
      <c r="V280" s="95"/>
      <c r="W280" s="95"/>
      <c r="X280" s="95"/>
      <c r="Y280" s="95"/>
      <c r="Z280" s="95"/>
      <c r="AA280" s="95"/>
      <c r="AB280" s="95"/>
      <c r="AC280" s="95"/>
      <c r="AD280" s="95"/>
      <c r="AE280" s="95" t="s">
        <v>118</v>
      </c>
      <c r="AF280" s="95"/>
      <c r="AG280" s="95"/>
      <c r="AH280" s="95"/>
      <c r="AI280" s="95"/>
      <c r="AJ280" s="95"/>
      <c r="AK280" s="95"/>
      <c r="AL280" s="95"/>
      <c r="AM280" s="95"/>
      <c r="AN280" s="95"/>
      <c r="AO280" s="95"/>
      <c r="AP280" s="95"/>
      <c r="AQ280" s="95"/>
      <c r="AR280" s="95"/>
      <c r="AS280" s="95"/>
      <c r="AT280" s="95"/>
      <c r="AU280" s="95"/>
      <c r="AV280" s="95"/>
      <c r="AW280" s="95"/>
      <c r="AX280" s="95"/>
      <c r="AY280" s="95"/>
      <c r="AZ280" s="95"/>
      <c r="BA280" s="95"/>
      <c r="BB280" s="95"/>
      <c r="BC280" s="95"/>
      <c r="BD280" s="95"/>
      <c r="BE280" s="95"/>
      <c r="BF280" s="95"/>
      <c r="BG280" s="95"/>
      <c r="BH280" s="95"/>
    </row>
    <row r="281" spans="1:60" outlineLevel="1" x14ac:dyDescent="0.25">
      <c r="A281" s="96"/>
      <c r="B281" s="96"/>
      <c r="C281" s="117" t="s">
        <v>346</v>
      </c>
      <c r="D281" s="102"/>
      <c r="E281" s="427">
        <v>60</v>
      </c>
      <c r="F281" s="107"/>
      <c r="G281" s="107"/>
      <c r="H281" s="107"/>
      <c r="I281" s="107"/>
      <c r="J281" s="107"/>
      <c r="K281" s="107"/>
      <c r="L281" s="107"/>
      <c r="M281" s="107"/>
      <c r="N281" s="99"/>
      <c r="O281" s="99"/>
      <c r="P281" s="99"/>
      <c r="Q281" s="99"/>
      <c r="R281" s="99"/>
      <c r="S281" s="99"/>
      <c r="T281" s="100"/>
      <c r="U281" s="99"/>
      <c r="V281" s="95"/>
      <c r="W281" s="95"/>
      <c r="X281" s="95"/>
      <c r="Y281" s="95"/>
      <c r="Z281" s="95"/>
      <c r="AA281" s="95"/>
      <c r="AB281" s="95"/>
      <c r="AC281" s="95"/>
      <c r="AD281" s="95"/>
      <c r="AE281" s="95" t="s">
        <v>120</v>
      </c>
      <c r="AF281" s="95">
        <v>0</v>
      </c>
      <c r="AG281" s="95"/>
      <c r="AH281" s="95"/>
      <c r="AI281" s="95"/>
      <c r="AJ281" s="95"/>
      <c r="AK281" s="95"/>
      <c r="AL281" s="95"/>
      <c r="AM281" s="95"/>
      <c r="AN281" s="95"/>
      <c r="AO281" s="95"/>
      <c r="AP281" s="95"/>
      <c r="AQ281" s="95"/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</row>
    <row r="282" spans="1:60" outlineLevel="1" x14ac:dyDescent="0.25">
      <c r="A282" s="96">
        <v>52</v>
      </c>
      <c r="B282" s="96" t="s">
        <v>347</v>
      </c>
      <c r="C282" s="114" t="s">
        <v>348</v>
      </c>
      <c r="D282" s="99" t="s">
        <v>324</v>
      </c>
      <c r="E282" s="425">
        <v>4</v>
      </c>
      <c r="F282" s="106"/>
      <c r="G282" s="107">
        <f>ROUND(E282*F282,2)</f>
        <v>0</v>
      </c>
      <c r="H282" s="107"/>
      <c r="I282" s="107">
        <f>ROUND(E282*H282,2)</f>
        <v>0</v>
      </c>
      <c r="J282" s="107"/>
      <c r="K282" s="107">
        <f>ROUND(E282*J282,2)</f>
        <v>0</v>
      </c>
      <c r="L282" s="107">
        <v>21</v>
      </c>
      <c r="M282" s="107">
        <f>G282*(1+L282/100)</f>
        <v>0</v>
      </c>
      <c r="N282" s="99">
        <v>0</v>
      </c>
      <c r="O282" s="99">
        <f>ROUND(E282*N282,5)</f>
        <v>0</v>
      </c>
      <c r="P282" s="99">
        <v>1.9460000000000002E-2</v>
      </c>
      <c r="Q282" s="99">
        <f>ROUND(E282*P282,5)</f>
        <v>7.7840000000000006E-2</v>
      </c>
      <c r="R282" s="99"/>
      <c r="S282" s="99"/>
      <c r="T282" s="100">
        <v>0.38200000000000001</v>
      </c>
      <c r="U282" s="99">
        <f>ROUND(E282*T282,2)</f>
        <v>1.53</v>
      </c>
      <c r="V282" s="95"/>
      <c r="W282" s="95"/>
      <c r="X282" s="95"/>
      <c r="Y282" s="95"/>
      <c r="Z282" s="95"/>
      <c r="AA282" s="95"/>
      <c r="AB282" s="95"/>
      <c r="AC282" s="95"/>
      <c r="AD282" s="95"/>
      <c r="AE282" s="95" t="s">
        <v>118</v>
      </c>
      <c r="AF282" s="95"/>
      <c r="AG282" s="95"/>
      <c r="AH282" s="95"/>
      <c r="AI282" s="95"/>
      <c r="AJ282" s="95"/>
      <c r="AK282" s="95"/>
      <c r="AL282" s="95"/>
      <c r="AM282" s="95"/>
      <c r="AN282" s="95"/>
      <c r="AO282" s="95"/>
      <c r="AP282" s="95"/>
      <c r="AQ282" s="95"/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</row>
    <row r="283" spans="1:60" outlineLevel="1" x14ac:dyDescent="0.25">
      <c r="A283" s="96">
        <v>53</v>
      </c>
      <c r="B283" s="96" t="s">
        <v>349</v>
      </c>
      <c r="C283" s="114" t="s">
        <v>350</v>
      </c>
      <c r="D283" s="99" t="s">
        <v>131</v>
      </c>
      <c r="E283" s="425">
        <v>2</v>
      </c>
      <c r="F283" s="106"/>
      <c r="G283" s="107">
        <f>ROUND(E283*F283,2)</f>
        <v>0</v>
      </c>
      <c r="H283" s="107"/>
      <c r="I283" s="107">
        <f>ROUND(E283*H283,2)</f>
        <v>0</v>
      </c>
      <c r="J283" s="107"/>
      <c r="K283" s="107">
        <f>ROUND(E283*J283,2)</f>
        <v>0</v>
      </c>
      <c r="L283" s="107">
        <v>21</v>
      </c>
      <c r="M283" s="107">
        <f>G283*(1+L283/100)</f>
        <v>0</v>
      </c>
      <c r="N283" s="99">
        <v>0</v>
      </c>
      <c r="O283" s="99">
        <f>ROUND(E283*N283,5)</f>
        <v>0</v>
      </c>
      <c r="P283" s="99">
        <v>2.4E-2</v>
      </c>
      <c r="Q283" s="99">
        <f>ROUND(E283*P283,5)</f>
        <v>4.8000000000000001E-2</v>
      </c>
      <c r="R283" s="99"/>
      <c r="S283" s="99"/>
      <c r="T283" s="100">
        <v>0.18</v>
      </c>
      <c r="U283" s="99">
        <f>ROUND(E283*T283,2)</f>
        <v>0.36</v>
      </c>
      <c r="V283" s="95"/>
      <c r="W283" s="95"/>
      <c r="X283" s="95"/>
      <c r="Y283" s="95"/>
      <c r="Z283" s="95"/>
      <c r="AA283" s="95"/>
      <c r="AB283" s="95"/>
      <c r="AC283" s="95"/>
      <c r="AD283" s="95"/>
      <c r="AE283" s="95" t="s">
        <v>118</v>
      </c>
      <c r="AF283" s="95"/>
      <c r="AG283" s="95"/>
      <c r="AH283" s="95"/>
      <c r="AI283" s="95"/>
      <c r="AJ283" s="95"/>
      <c r="AK283" s="95"/>
      <c r="AL283" s="95"/>
      <c r="AM283" s="95"/>
      <c r="AN283" s="95"/>
      <c r="AO283" s="95"/>
      <c r="AP283" s="95"/>
      <c r="AQ283" s="95"/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</row>
    <row r="284" spans="1:60" ht="20.399999999999999" outlineLevel="1" x14ac:dyDescent="0.25">
      <c r="A284" s="96">
        <v>54</v>
      </c>
      <c r="B284" s="96" t="s">
        <v>351</v>
      </c>
      <c r="C284" s="114" t="s">
        <v>352</v>
      </c>
      <c r="D284" s="99" t="s">
        <v>191</v>
      </c>
      <c r="E284" s="425">
        <v>30</v>
      </c>
      <c r="F284" s="106"/>
      <c r="G284" s="107">
        <f>ROUND(E284*F284,2)</f>
        <v>0</v>
      </c>
      <c r="H284" s="107"/>
      <c r="I284" s="107">
        <f>ROUND(E284*H284,2)</f>
        <v>0</v>
      </c>
      <c r="J284" s="107"/>
      <c r="K284" s="107">
        <f>ROUND(E284*J284,2)</f>
        <v>0</v>
      </c>
      <c r="L284" s="107">
        <v>21</v>
      </c>
      <c r="M284" s="107">
        <f>G284*(1+L284/100)</f>
        <v>0</v>
      </c>
      <c r="N284" s="99">
        <v>4.8999999999999998E-4</v>
      </c>
      <c r="O284" s="99">
        <f>ROUND(E284*N284,5)</f>
        <v>1.47E-2</v>
      </c>
      <c r="P284" s="99">
        <v>1.7999999999999999E-2</v>
      </c>
      <c r="Q284" s="99">
        <f>ROUND(E284*P284,5)</f>
        <v>0.54</v>
      </c>
      <c r="R284" s="99"/>
      <c r="S284" s="99"/>
      <c r="T284" s="100">
        <v>0.39212999999999998</v>
      </c>
      <c r="U284" s="99">
        <f>ROUND(E284*T284,2)</f>
        <v>11.76</v>
      </c>
      <c r="V284" s="95"/>
      <c r="W284" s="95"/>
      <c r="X284" s="95"/>
      <c r="Y284" s="95"/>
      <c r="Z284" s="95"/>
      <c r="AA284" s="95"/>
      <c r="AB284" s="95"/>
      <c r="AC284" s="95"/>
      <c r="AD284" s="95"/>
      <c r="AE284" s="95" t="s">
        <v>136</v>
      </c>
      <c r="AF284" s="95"/>
      <c r="AG284" s="95"/>
      <c r="AH284" s="95"/>
      <c r="AI284" s="95"/>
      <c r="AJ284" s="95"/>
      <c r="AK284" s="95"/>
      <c r="AL284" s="95"/>
      <c r="AM284" s="95"/>
      <c r="AN284" s="95"/>
      <c r="AO284" s="95"/>
      <c r="AP284" s="95"/>
      <c r="AQ284" s="95"/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</row>
    <row r="285" spans="1:60" outlineLevel="1" x14ac:dyDescent="0.25">
      <c r="A285" s="96">
        <v>55</v>
      </c>
      <c r="B285" s="96" t="s">
        <v>353</v>
      </c>
      <c r="C285" s="114" t="s">
        <v>354</v>
      </c>
      <c r="D285" s="99" t="s">
        <v>117</v>
      </c>
      <c r="E285" s="425">
        <v>7.02</v>
      </c>
      <c r="F285" s="106"/>
      <c r="G285" s="107">
        <f>ROUND(E285*F285,2)</f>
        <v>0</v>
      </c>
      <c r="H285" s="107"/>
      <c r="I285" s="107">
        <f>ROUND(E285*H285,2)</f>
        <v>0</v>
      </c>
      <c r="J285" s="107"/>
      <c r="K285" s="107">
        <f>ROUND(E285*J285,2)</f>
        <v>0</v>
      </c>
      <c r="L285" s="107">
        <v>21</v>
      </c>
      <c r="M285" s="107">
        <f>G285*(1+L285/100)</f>
        <v>0</v>
      </c>
      <c r="N285" s="99">
        <v>6.7000000000000002E-4</v>
      </c>
      <c r="O285" s="99">
        <f>ROUND(E285*N285,5)</f>
        <v>4.7000000000000002E-3</v>
      </c>
      <c r="P285" s="99">
        <v>0.184</v>
      </c>
      <c r="Q285" s="99">
        <f>ROUND(E285*P285,5)</f>
        <v>1.2916799999999999</v>
      </c>
      <c r="R285" s="99"/>
      <c r="S285" s="99"/>
      <c r="T285" s="100">
        <v>0.22700000000000001</v>
      </c>
      <c r="U285" s="99">
        <f>ROUND(E285*T285,2)</f>
        <v>1.59</v>
      </c>
      <c r="V285" s="95"/>
      <c r="W285" s="95"/>
      <c r="X285" s="95"/>
      <c r="Y285" s="95"/>
      <c r="Z285" s="95"/>
      <c r="AA285" s="95"/>
      <c r="AB285" s="95"/>
      <c r="AC285" s="95"/>
      <c r="AD285" s="95"/>
      <c r="AE285" s="95" t="s">
        <v>118</v>
      </c>
      <c r="AF285" s="95"/>
      <c r="AG285" s="95"/>
      <c r="AH285" s="95"/>
      <c r="AI285" s="95"/>
      <c r="AJ285" s="95"/>
      <c r="AK285" s="95"/>
      <c r="AL285" s="95"/>
      <c r="AM285" s="95"/>
      <c r="AN285" s="95"/>
      <c r="AO285" s="95"/>
      <c r="AP285" s="95"/>
      <c r="AQ285" s="95"/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</row>
    <row r="286" spans="1:60" outlineLevel="1" x14ac:dyDescent="0.25">
      <c r="A286" s="96"/>
      <c r="B286" s="96"/>
      <c r="C286" s="115" t="s">
        <v>119</v>
      </c>
      <c r="D286" s="101"/>
      <c r="E286" s="426"/>
      <c r="F286" s="107"/>
      <c r="G286" s="107"/>
      <c r="H286" s="107"/>
      <c r="I286" s="107"/>
      <c r="J286" s="107"/>
      <c r="K286" s="107"/>
      <c r="L286" s="107"/>
      <c r="M286" s="107"/>
      <c r="N286" s="99"/>
      <c r="O286" s="99"/>
      <c r="P286" s="99"/>
      <c r="Q286" s="99"/>
      <c r="R286" s="99"/>
      <c r="S286" s="99"/>
      <c r="T286" s="100"/>
      <c r="U286" s="99"/>
      <c r="V286" s="95"/>
      <c r="W286" s="95"/>
      <c r="X286" s="95"/>
      <c r="Y286" s="95"/>
      <c r="Z286" s="95"/>
      <c r="AA286" s="95"/>
      <c r="AB286" s="95"/>
      <c r="AC286" s="95"/>
      <c r="AD286" s="95"/>
      <c r="AE286" s="95" t="s">
        <v>120</v>
      </c>
      <c r="AF286" s="95">
        <v>2</v>
      </c>
      <c r="AG286" s="95"/>
      <c r="AH286" s="95"/>
      <c r="AI286" s="95"/>
      <c r="AJ286" s="95"/>
      <c r="AK286" s="95"/>
      <c r="AL286" s="95"/>
      <c r="AM286" s="95"/>
      <c r="AN286" s="95"/>
      <c r="AO286" s="95"/>
      <c r="AP286" s="95"/>
      <c r="AQ286" s="95"/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</row>
    <row r="287" spans="1:60" outlineLevel="1" x14ac:dyDescent="0.25">
      <c r="A287" s="96"/>
      <c r="B287" s="96"/>
      <c r="C287" s="116" t="s">
        <v>306</v>
      </c>
      <c r="D287" s="101"/>
      <c r="E287" s="426">
        <v>3.51</v>
      </c>
      <c r="F287" s="107"/>
      <c r="G287" s="107"/>
      <c r="H287" s="107"/>
      <c r="I287" s="107"/>
      <c r="J287" s="107"/>
      <c r="K287" s="107"/>
      <c r="L287" s="107"/>
      <c r="M287" s="107"/>
      <c r="N287" s="99"/>
      <c r="O287" s="99"/>
      <c r="P287" s="99"/>
      <c r="Q287" s="99"/>
      <c r="R287" s="99"/>
      <c r="S287" s="99"/>
      <c r="T287" s="100"/>
      <c r="U287" s="99"/>
      <c r="V287" s="95"/>
      <c r="W287" s="95"/>
      <c r="X287" s="95"/>
      <c r="Y287" s="95"/>
      <c r="Z287" s="95"/>
      <c r="AA287" s="95"/>
      <c r="AB287" s="95"/>
      <c r="AC287" s="95"/>
      <c r="AD287" s="95"/>
      <c r="AE287" s="95" t="s">
        <v>120</v>
      </c>
      <c r="AF287" s="95">
        <v>2</v>
      </c>
      <c r="AG287" s="95"/>
      <c r="AH287" s="95"/>
      <c r="AI287" s="95"/>
      <c r="AJ287" s="95"/>
      <c r="AK287" s="95"/>
      <c r="AL287" s="95"/>
      <c r="AM287" s="95"/>
      <c r="AN287" s="95"/>
      <c r="AO287" s="95"/>
      <c r="AP287" s="95"/>
      <c r="AQ287" s="95"/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</row>
    <row r="288" spans="1:60" outlineLevel="1" x14ac:dyDescent="0.25">
      <c r="A288" s="96"/>
      <c r="B288" s="96"/>
      <c r="C288" s="116" t="s">
        <v>307</v>
      </c>
      <c r="D288" s="101"/>
      <c r="E288" s="426">
        <v>3.51</v>
      </c>
      <c r="F288" s="107"/>
      <c r="G288" s="107"/>
      <c r="H288" s="107"/>
      <c r="I288" s="107"/>
      <c r="J288" s="107"/>
      <c r="K288" s="107"/>
      <c r="L288" s="107"/>
      <c r="M288" s="107"/>
      <c r="N288" s="99"/>
      <c r="O288" s="99"/>
      <c r="P288" s="99"/>
      <c r="Q288" s="99"/>
      <c r="R288" s="99"/>
      <c r="S288" s="99"/>
      <c r="T288" s="100"/>
      <c r="U288" s="99"/>
      <c r="V288" s="95"/>
      <c r="W288" s="95"/>
      <c r="X288" s="95"/>
      <c r="Y288" s="95"/>
      <c r="Z288" s="95"/>
      <c r="AA288" s="95"/>
      <c r="AB288" s="95"/>
      <c r="AC288" s="95"/>
      <c r="AD288" s="95"/>
      <c r="AE288" s="95" t="s">
        <v>120</v>
      </c>
      <c r="AF288" s="95">
        <v>2</v>
      </c>
      <c r="AG288" s="95"/>
      <c r="AH288" s="95"/>
      <c r="AI288" s="95"/>
      <c r="AJ288" s="95"/>
      <c r="AK288" s="95"/>
      <c r="AL288" s="95"/>
      <c r="AM288" s="95"/>
      <c r="AN288" s="95"/>
      <c r="AO288" s="95"/>
      <c r="AP288" s="95"/>
      <c r="AQ288" s="95"/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</row>
    <row r="289" spans="1:60" outlineLevel="1" x14ac:dyDescent="0.25">
      <c r="A289" s="96"/>
      <c r="B289" s="96"/>
      <c r="C289" s="115" t="s">
        <v>123</v>
      </c>
      <c r="D289" s="101"/>
      <c r="E289" s="426"/>
      <c r="F289" s="107"/>
      <c r="G289" s="107"/>
      <c r="H289" s="107"/>
      <c r="I289" s="107"/>
      <c r="J289" s="107"/>
      <c r="K289" s="107"/>
      <c r="L289" s="107"/>
      <c r="M289" s="107"/>
      <c r="N289" s="99"/>
      <c r="O289" s="99"/>
      <c r="P289" s="99"/>
      <c r="Q289" s="99"/>
      <c r="R289" s="99"/>
      <c r="S289" s="99"/>
      <c r="T289" s="100"/>
      <c r="U289" s="99"/>
      <c r="V289" s="95"/>
      <c r="W289" s="95"/>
      <c r="X289" s="95"/>
      <c r="Y289" s="95"/>
      <c r="Z289" s="95"/>
      <c r="AA289" s="95"/>
      <c r="AB289" s="95"/>
      <c r="AC289" s="95"/>
      <c r="AD289" s="95"/>
      <c r="AE289" s="95" t="s">
        <v>120</v>
      </c>
      <c r="AF289" s="95">
        <v>0</v>
      </c>
      <c r="AG289" s="95"/>
      <c r="AH289" s="95"/>
      <c r="AI289" s="95"/>
      <c r="AJ289" s="95"/>
      <c r="AK289" s="95"/>
      <c r="AL289" s="95"/>
      <c r="AM289" s="95"/>
      <c r="AN289" s="95"/>
      <c r="AO289" s="95"/>
      <c r="AP289" s="95"/>
      <c r="AQ289" s="95"/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</row>
    <row r="290" spans="1:60" outlineLevel="1" x14ac:dyDescent="0.25">
      <c r="A290" s="96"/>
      <c r="B290" s="96"/>
      <c r="C290" s="117" t="s">
        <v>308</v>
      </c>
      <c r="D290" s="102"/>
      <c r="E290" s="427">
        <v>7.02</v>
      </c>
      <c r="F290" s="107"/>
      <c r="G290" s="107"/>
      <c r="H290" s="107"/>
      <c r="I290" s="107"/>
      <c r="J290" s="107"/>
      <c r="K290" s="107"/>
      <c r="L290" s="107"/>
      <c r="M290" s="107"/>
      <c r="N290" s="99"/>
      <c r="O290" s="99"/>
      <c r="P290" s="99"/>
      <c r="Q290" s="99"/>
      <c r="R290" s="99"/>
      <c r="S290" s="99"/>
      <c r="T290" s="100"/>
      <c r="U290" s="99"/>
      <c r="V290" s="95"/>
      <c r="W290" s="95"/>
      <c r="X290" s="95"/>
      <c r="Y290" s="95"/>
      <c r="Z290" s="95"/>
      <c r="AA290" s="95"/>
      <c r="AB290" s="95"/>
      <c r="AC290" s="95"/>
      <c r="AD290" s="95"/>
      <c r="AE290" s="95" t="s">
        <v>120</v>
      </c>
      <c r="AF290" s="95">
        <v>0</v>
      </c>
      <c r="AG290" s="95"/>
      <c r="AH290" s="95"/>
      <c r="AI290" s="95"/>
      <c r="AJ290" s="95"/>
      <c r="AK290" s="95"/>
      <c r="AL290" s="95"/>
      <c r="AM290" s="95"/>
      <c r="AN290" s="95"/>
      <c r="AO290" s="95"/>
      <c r="AP290" s="95"/>
      <c r="AQ290" s="95"/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</row>
    <row r="291" spans="1:60" ht="20.399999999999999" outlineLevel="1" x14ac:dyDescent="0.25">
      <c r="A291" s="96">
        <v>56</v>
      </c>
      <c r="B291" s="96" t="s">
        <v>355</v>
      </c>
      <c r="C291" s="114" t="s">
        <v>356</v>
      </c>
      <c r="D291" s="99" t="s">
        <v>357</v>
      </c>
      <c r="E291" s="425">
        <v>23.15</v>
      </c>
      <c r="F291" s="106"/>
      <c r="G291" s="107">
        <f>ROUND(E291*F291,2)</f>
        <v>0</v>
      </c>
      <c r="H291" s="107"/>
      <c r="I291" s="107">
        <f>ROUND(E291*H291,2)</f>
        <v>0</v>
      </c>
      <c r="J291" s="107"/>
      <c r="K291" s="107">
        <f>ROUND(E291*J291,2)</f>
        <v>0</v>
      </c>
      <c r="L291" s="107">
        <v>21</v>
      </c>
      <c r="M291" s="107">
        <f>G291*(1+L291/100)</f>
        <v>0</v>
      </c>
      <c r="N291" s="99">
        <v>0</v>
      </c>
      <c r="O291" s="99">
        <f>ROUND(E291*N291,5)</f>
        <v>0</v>
      </c>
      <c r="P291" s="99">
        <v>0</v>
      </c>
      <c r="Q291" s="99">
        <f>ROUND(E291*P291,5)</f>
        <v>0</v>
      </c>
      <c r="R291" s="99"/>
      <c r="S291" s="99"/>
      <c r="T291" s="100">
        <v>0</v>
      </c>
      <c r="U291" s="99">
        <f>ROUND(E291*T291,2)</f>
        <v>0</v>
      </c>
      <c r="V291" s="95"/>
      <c r="W291" s="95"/>
      <c r="X291" s="95"/>
      <c r="Y291" s="95"/>
      <c r="Z291" s="95"/>
      <c r="AA291" s="95"/>
      <c r="AB291" s="95"/>
      <c r="AC291" s="95"/>
      <c r="AD291" s="95"/>
      <c r="AE291" s="95" t="s">
        <v>118</v>
      </c>
      <c r="AF291" s="95"/>
      <c r="AG291" s="95"/>
      <c r="AH291" s="95"/>
      <c r="AI291" s="95"/>
      <c r="AJ291" s="95"/>
      <c r="AK291" s="95"/>
      <c r="AL291" s="95"/>
      <c r="AM291" s="95"/>
      <c r="AN291" s="95"/>
      <c r="AO291" s="95"/>
      <c r="AP291" s="95"/>
      <c r="AQ291" s="95"/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</row>
    <row r="292" spans="1:60" ht="20.399999999999999" outlineLevel="1" x14ac:dyDescent="0.25">
      <c r="A292" s="96">
        <v>57</v>
      </c>
      <c r="B292" s="96" t="s">
        <v>358</v>
      </c>
      <c r="C292" s="114" t="s">
        <v>359</v>
      </c>
      <c r="D292" s="99" t="s">
        <v>163</v>
      </c>
      <c r="E292" s="425">
        <v>23.15</v>
      </c>
      <c r="F292" s="106"/>
      <c r="G292" s="107">
        <f>ROUND(E292*F292,2)</f>
        <v>0</v>
      </c>
      <c r="H292" s="107"/>
      <c r="I292" s="107">
        <f>ROUND(E292*H292,2)</f>
        <v>0</v>
      </c>
      <c r="J292" s="107"/>
      <c r="K292" s="107">
        <f>ROUND(E292*J292,2)</f>
        <v>0</v>
      </c>
      <c r="L292" s="107">
        <v>21</v>
      </c>
      <c r="M292" s="107">
        <f>G292*(1+L292/100)</f>
        <v>0</v>
      </c>
      <c r="N292" s="99">
        <v>0</v>
      </c>
      <c r="O292" s="99">
        <f>ROUND(E292*N292,5)</f>
        <v>0</v>
      </c>
      <c r="P292" s="99">
        <v>0</v>
      </c>
      <c r="Q292" s="99">
        <f>ROUND(E292*P292,5)</f>
        <v>0</v>
      </c>
      <c r="R292" s="99"/>
      <c r="S292" s="99"/>
      <c r="T292" s="100">
        <v>3.7559999999999998</v>
      </c>
      <c r="U292" s="99">
        <f>ROUND(E292*T292,2)</f>
        <v>86.95</v>
      </c>
      <c r="V292" s="95"/>
      <c r="W292" s="95"/>
      <c r="X292" s="95"/>
      <c r="Y292" s="95"/>
      <c r="Z292" s="95"/>
      <c r="AA292" s="95"/>
      <c r="AB292" s="95"/>
      <c r="AC292" s="95"/>
      <c r="AD292" s="95"/>
      <c r="AE292" s="95" t="s">
        <v>136</v>
      </c>
      <c r="AF292" s="95"/>
      <c r="AG292" s="95"/>
      <c r="AH292" s="95"/>
      <c r="AI292" s="95"/>
      <c r="AJ292" s="95"/>
      <c r="AK292" s="95"/>
      <c r="AL292" s="95"/>
      <c r="AM292" s="95"/>
      <c r="AN292" s="95"/>
      <c r="AO292" s="95"/>
      <c r="AP292" s="95"/>
      <c r="AQ292" s="95"/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</row>
    <row r="293" spans="1:60" x14ac:dyDescent="0.25">
      <c r="A293" s="97" t="s">
        <v>113</v>
      </c>
      <c r="B293" s="97" t="s">
        <v>86</v>
      </c>
      <c r="C293" s="118" t="s">
        <v>26</v>
      </c>
      <c r="D293" s="103"/>
      <c r="E293" s="428"/>
      <c r="F293" s="108"/>
      <c r="G293" s="108">
        <f>SUMIF(AE294:AE298,"&lt;&gt;NOR",G294:G298)</f>
        <v>0</v>
      </c>
      <c r="H293" s="108"/>
      <c r="I293" s="108">
        <f>SUM(I294:I298)</f>
        <v>0</v>
      </c>
      <c r="J293" s="108"/>
      <c r="K293" s="108">
        <f>SUM(K294:K298)</f>
        <v>0</v>
      </c>
      <c r="L293" s="108"/>
      <c r="M293" s="108">
        <f>SUM(M294:M298)</f>
        <v>0</v>
      </c>
      <c r="N293" s="103"/>
      <c r="O293" s="103">
        <f>SUM(O294:O298)</f>
        <v>0</v>
      </c>
      <c r="P293" s="103"/>
      <c r="Q293" s="103">
        <f>SUM(Q294:Q298)</f>
        <v>0</v>
      </c>
      <c r="R293" s="103"/>
      <c r="S293" s="103"/>
      <c r="T293" s="104"/>
      <c r="U293" s="103">
        <f>SUM(U294:U298)</f>
        <v>0</v>
      </c>
      <c r="AE293" t="s">
        <v>114</v>
      </c>
    </row>
    <row r="294" spans="1:60" ht="20.399999999999999" outlineLevel="1" x14ac:dyDescent="0.25">
      <c r="A294" s="96">
        <v>58</v>
      </c>
      <c r="B294" s="96" t="s">
        <v>360</v>
      </c>
      <c r="C294" s="114" t="s">
        <v>361</v>
      </c>
      <c r="D294" s="99" t="s">
        <v>362</v>
      </c>
      <c r="E294" s="425">
        <v>53500</v>
      </c>
      <c r="F294" s="106"/>
      <c r="G294" s="107">
        <f>ROUND(E294*F294,2)</f>
        <v>0</v>
      </c>
      <c r="H294" s="107"/>
      <c r="I294" s="107">
        <f>ROUND(E294*H294,2)</f>
        <v>0</v>
      </c>
      <c r="J294" s="107"/>
      <c r="K294" s="107">
        <f>ROUND(E294*J294,2)</f>
        <v>0</v>
      </c>
      <c r="L294" s="107">
        <v>21</v>
      </c>
      <c r="M294" s="107">
        <f>G294*(1+L294/100)</f>
        <v>0</v>
      </c>
      <c r="N294" s="99">
        <v>0</v>
      </c>
      <c r="O294" s="99">
        <f>ROUND(E294*N294,5)</f>
        <v>0</v>
      </c>
      <c r="P294" s="99">
        <v>0</v>
      </c>
      <c r="Q294" s="99">
        <f>ROUND(E294*P294,5)</f>
        <v>0</v>
      </c>
      <c r="R294" s="99"/>
      <c r="S294" s="99"/>
      <c r="T294" s="100">
        <v>0</v>
      </c>
      <c r="U294" s="99">
        <f>ROUND(E294*T294,2)</f>
        <v>0</v>
      </c>
      <c r="V294" s="95"/>
      <c r="W294" s="95"/>
      <c r="X294" s="95"/>
      <c r="Y294" s="95"/>
      <c r="Z294" s="95"/>
      <c r="AA294" s="95"/>
      <c r="AB294" s="95"/>
      <c r="AC294" s="95"/>
      <c r="AD294" s="95"/>
      <c r="AE294" s="95" t="s">
        <v>118</v>
      </c>
      <c r="AF294" s="95"/>
      <c r="AG294" s="95"/>
      <c r="AH294" s="95"/>
      <c r="AI294" s="95"/>
      <c r="AJ294" s="95"/>
      <c r="AK294" s="95"/>
      <c r="AL294" s="95"/>
      <c r="AM294" s="95"/>
      <c r="AN294" s="95"/>
      <c r="AO294" s="95"/>
      <c r="AP294" s="95"/>
      <c r="AQ294" s="95"/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</row>
    <row r="295" spans="1:60" outlineLevel="1" x14ac:dyDescent="0.25">
      <c r="A295" s="96"/>
      <c r="B295" s="96"/>
      <c r="C295" s="115" t="s">
        <v>119</v>
      </c>
      <c r="D295" s="101"/>
      <c r="E295" s="426"/>
      <c r="F295" s="107"/>
      <c r="G295" s="107"/>
      <c r="H295" s="107"/>
      <c r="I295" s="107"/>
      <c r="J295" s="107"/>
      <c r="K295" s="107"/>
      <c r="L295" s="107"/>
      <c r="M295" s="107"/>
      <c r="N295" s="99"/>
      <c r="O295" s="99"/>
      <c r="P295" s="99"/>
      <c r="Q295" s="99"/>
      <c r="R295" s="99"/>
      <c r="S295" s="99"/>
      <c r="T295" s="100"/>
      <c r="U295" s="99"/>
      <c r="V295" s="95"/>
      <c r="W295" s="95"/>
      <c r="X295" s="95"/>
      <c r="Y295" s="95"/>
      <c r="Z295" s="95"/>
      <c r="AA295" s="95"/>
      <c r="AB295" s="95"/>
      <c r="AC295" s="95"/>
      <c r="AD295" s="95"/>
      <c r="AE295" s="95" t="s">
        <v>120</v>
      </c>
      <c r="AF295" s="95">
        <v>2</v>
      </c>
      <c r="AG295" s="95"/>
      <c r="AH295" s="95"/>
      <c r="AI295" s="95"/>
      <c r="AJ295" s="95"/>
      <c r="AK295" s="95"/>
      <c r="AL295" s="95"/>
      <c r="AM295" s="95"/>
      <c r="AN295" s="95"/>
      <c r="AO295" s="95"/>
      <c r="AP295" s="95"/>
      <c r="AQ295" s="95"/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</row>
    <row r="296" spans="1:60" outlineLevel="1" x14ac:dyDescent="0.25">
      <c r="A296" s="96"/>
      <c r="B296" s="96"/>
      <c r="C296" s="116" t="s">
        <v>363</v>
      </c>
      <c r="D296" s="101"/>
      <c r="E296" s="426">
        <v>53449.584999999999</v>
      </c>
      <c r="F296" s="107"/>
      <c r="G296" s="107"/>
      <c r="H296" s="107"/>
      <c r="I296" s="107"/>
      <c r="J296" s="107"/>
      <c r="K296" s="107"/>
      <c r="L296" s="107"/>
      <c r="M296" s="107"/>
      <c r="N296" s="99"/>
      <c r="O296" s="99"/>
      <c r="P296" s="99"/>
      <c r="Q296" s="99"/>
      <c r="R296" s="99"/>
      <c r="S296" s="99"/>
      <c r="T296" s="100"/>
      <c r="U296" s="99"/>
      <c r="V296" s="95"/>
      <c r="W296" s="95"/>
      <c r="X296" s="95"/>
      <c r="Y296" s="95"/>
      <c r="Z296" s="95"/>
      <c r="AA296" s="95"/>
      <c r="AB296" s="95"/>
      <c r="AC296" s="95"/>
      <c r="AD296" s="95"/>
      <c r="AE296" s="95" t="s">
        <v>120</v>
      </c>
      <c r="AF296" s="95">
        <v>2</v>
      </c>
      <c r="AG296" s="95"/>
      <c r="AH296" s="95"/>
      <c r="AI296" s="95"/>
      <c r="AJ296" s="95"/>
      <c r="AK296" s="95"/>
      <c r="AL296" s="95"/>
      <c r="AM296" s="95"/>
      <c r="AN296" s="95"/>
      <c r="AO296" s="95"/>
      <c r="AP296" s="95"/>
      <c r="AQ296" s="95"/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</row>
    <row r="297" spans="1:60" outlineLevel="1" x14ac:dyDescent="0.25">
      <c r="A297" s="96"/>
      <c r="B297" s="96"/>
      <c r="C297" s="115" t="s">
        <v>123</v>
      </c>
      <c r="D297" s="101"/>
      <c r="E297" s="426"/>
      <c r="F297" s="107"/>
      <c r="G297" s="107"/>
      <c r="H297" s="107"/>
      <c r="I297" s="107"/>
      <c r="J297" s="107"/>
      <c r="K297" s="107"/>
      <c r="L297" s="107"/>
      <c r="M297" s="107"/>
      <c r="N297" s="99"/>
      <c r="O297" s="99"/>
      <c r="P297" s="99"/>
      <c r="Q297" s="99"/>
      <c r="R297" s="99"/>
      <c r="S297" s="99"/>
      <c r="T297" s="100"/>
      <c r="U297" s="99"/>
      <c r="V297" s="95"/>
      <c r="W297" s="95"/>
      <c r="X297" s="95"/>
      <c r="Y297" s="95"/>
      <c r="Z297" s="95"/>
      <c r="AA297" s="95"/>
      <c r="AB297" s="95"/>
      <c r="AC297" s="95"/>
      <c r="AD297" s="95"/>
      <c r="AE297" s="95" t="s">
        <v>120</v>
      </c>
      <c r="AF297" s="95">
        <v>0</v>
      </c>
      <c r="AG297" s="95"/>
      <c r="AH297" s="95"/>
      <c r="AI297" s="95"/>
      <c r="AJ297" s="95"/>
      <c r="AK297" s="95"/>
      <c r="AL297" s="95"/>
      <c r="AM297" s="95"/>
      <c r="AN297" s="95"/>
      <c r="AO297" s="95"/>
      <c r="AP297" s="95"/>
      <c r="AQ297" s="95"/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</row>
    <row r="298" spans="1:60" outlineLevel="1" x14ac:dyDescent="0.25">
      <c r="A298" s="109"/>
      <c r="B298" s="109"/>
      <c r="C298" s="120" t="s">
        <v>364</v>
      </c>
      <c r="D298" s="110"/>
      <c r="E298" s="432">
        <v>53500</v>
      </c>
      <c r="F298" s="111"/>
      <c r="G298" s="111"/>
      <c r="H298" s="111"/>
      <c r="I298" s="111"/>
      <c r="J298" s="111"/>
      <c r="K298" s="111"/>
      <c r="L298" s="111"/>
      <c r="M298" s="111"/>
      <c r="N298" s="112"/>
      <c r="O298" s="112"/>
      <c r="P298" s="112"/>
      <c r="Q298" s="112"/>
      <c r="R298" s="112"/>
      <c r="S298" s="112"/>
      <c r="T298" s="113"/>
      <c r="U298" s="112"/>
      <c r="V298" s="95"/>
      <c r="W298" s="95"/>
      <c r="X298" s="95"/>
      <c r="Y298" s="95"/>
      <c r="Z298" s="95"/>
      <c r="AA298" s="95"/>
      <c r="AB298" s="95"/>
      <c r="AC298" s="95"/>
      <c r="AD298" s="95"/>
      <c r="AE298" s="95" t="s">
        <v>120</v>
      </c>
      <c r="AF298" s="95">
        <v>0</v>
      </c>
      <c r="AG298" s="95"/>
      <c r="AH298" s="95"/>
      <c r="AI298" s="95"/>
      <c r="AJ298" s="95"/>
      <c r="AK298" s="95"/>
      <c r="AL298" s="95"/>
      <c r="AM298" s="95"/>
      <c r="AN298" s="95"/>
      <c r="AO298" s="95"/>
      <c r="AP298" s="95"/>
      <c r="AQ298" s="95"/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</row>
    <row r="299" spans="1:60" x14ac:dyDescent="0.25">
      <c r="A299" s="4"/>
      <c r="B299" s="5" t="s">
        <v>365</v>
      </c>
      <c r="C299" s="121" t="s">
        <v>365</v>
      </c>
      <c r="D299" s="4"/>
      <c r="E299" s="433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AC299">
        <v>12</v>
      </c>
      <c r="AD299">
        <v>21</v>
      </c>
    </row>
    <row r="300" spans="1:60" x14ac:dyDescent="0.25">
      <c r="A300" s="413"/>
      <c r="B300" s="414" t="s">
        <v>28</v>
      </c>
      <c r="C300" s="415" t="s">
        <v>365</v>
      </c>
      <c r="D300" s="416"/>
      <c r="E300" s="434"/>
      <c r="F300" s="416"/>
      <c r="G300" s="417">
        <f>G8+G21+G42+G46+G49+G74+G84+G97+G112+G137+G198+G205+G212+G214+G216+G293</f>
        <v>0</v>
      </c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AC300">
        <f>SUMIF(L7:L298,AC299,G7:G298)</f>
        <v>0</v>
      </c>
      <c r="AD300">
        <f>SUMIF(L7:L298,AD299,G7:G298)</f>
        <v>0</v>
      </c>
      <c r="AE300" t="s">
        <v>366</v>
      </c>
    </row>
    <row r="301" spans="1:60" x14ac:dyDescent="0.25">
      <c r="A301" s="4"/>
      <c r="B301" s="5" t="s">
        <v>365</v>
      </c>
      <c r="C301" s="121" t="s">
        <v>365</v>
      </c>
      <c r="D301" s="4"/>
      <c r="E301" s="433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spans="1:60" x14ac:dyDescent="0.25">
      <c r="A302" s="4"/>
      <c r="B302" s="5" t="s">
        <v>365</v>
      </c>
      <c r="C302" s="121" t="s">
        <v>365</v>
      </c>
      <c r="D302" s="4"/>
      <c r="E302" s="433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spans="1:60" s="439" customFormat="1" x14ac:dyDescent="0.25">
      <c r="A303" s="436"/>
      <c r="B303" s="436"/>
      <c r="C303" s="437"/>
      <c r="D303" s="436"/>
      <c r="E303" s="438"/>
      <c r="F303" s="436"/>
      <c r="G303" s="436"/>
      <c r="H303" s="436"/>
      <c r="I303" s="436"/>
      <c r="J303" s="436"/>
      <c r="K303" s="436"/>
      <c r="L303" s="436"/>
      <c r="M303" s="436"/>
      <c r="N303" s="436"/>
      <c r="O303" s="436"/>
      <c r="P303" s="436"/>
      <c r="Q303" s="436"/>
      <c r="R303" s="436"/>
      <c r="S303" s="436"/>
      <c r="T303" s="436"/>
      <c r="U303" s="436"/>
    </row>
    <row r="304" spans="1:60" s="439" customFormat="1" x14ac:dyDescent="0.25">
      <c r="A304" s="440"/>
      <c r="B304" s="440"/>
      <c r="C304" s="441"/>
      <c r="D304" s="440"/>
      <c r="E304" s="442"/>
      <c r="F304" s="440"/>
      <c r="G304" s="440"/>
      <c r="H304" s="436"/>
      <c r="I304" s="436"/>
      <c r="J304" s="436"/>
      <c r="K304" s="436"/>
      <c r="L304" s="436"/>
      <c r="M304" s="436"/>
      <c r="N304" s="436"/>
      <c r="O304" s="436"/>
      <c r="P304" s="436"/>
      <c r="Q304" s="436"/>
      <c r="R304" s="436"/>
      <c r="S304" s="436"/>
      <c r="T304" s="436"/>
      <c r="U304" s="436"/>
    </row>
    <row r="305" spans="1:31" s="439" customFormat="1" x14ac:dyDescent="0.25">
      <c r="A305" s="440"/>
      <c r="B305" s="440"/>
      <c r="C305" s="441"/>
      <c r="D305" s="440"/>
      <c r="E305" s="442"/>
      <c r="F305" s="440"/>
      <c r="G305" s="440"/>
      <c r="H305" s="436"/>
      <c r="I305" s="436"/>
      <c r="J305" s="436"/>
      <c r="K305" s="436"/>
      <c r="L305" s="436"/>
      <c r="M305" s="436"/>
      <c r="N305" s="436"/>
      <c r="O305" s="436"/>
      <c r="P305" s="436"/>
      <c r="Q305" s="436"/>
      <c r="R305" s="436"/>
      <c r="S305" s="436"/>
      <c r="T305" s="436"/>
      <c r="U305" s="436"/>
    </row>
    <row r="306" spans="1:31" s="439" customFormat="1" x14ac:dyDescent="0.25">
      <c r="A306" s="440"/>
      <c r="B306" s="440"/>
      <c r="C306" s="441"/>
      <c r="D306" s="440"/>
      <c r="E306" s="442"/>
      <c r="F306" s="440"/>
      <c r="G306" s="440"/>
      <c r="H306" s="436"/>
      <c r="I306" s="436"/>
      <c r="J306" s="436"/>
      <c r="K306" s="436"/>
      <c r="L306" s="436"/>
      <c r="M306" s="436"/>
      <c r="N306" s="436"/>
      <c r="O306" s="436"/>
      <c r="P306" s="436"/>
      <c r="Q306" s="436"/>
      <c r="R306" s="436"/>
      <c r="S306" s="436"/>
      <c r="T306" s="436"/>
      <c r="U306" s="436"/>
    </row>
    <row r="307" spans="1:31" s="439" customFormat="1" x14ac:dyDescent="0.25">
      <c r="A307" s="440"/>
      <c r="B307" s="440"/>
      <c r="C307" s="441"/>
      <c r="D307" s="440"/>
      <c r="E307" s="442"/>
      <c r="F307" s="440"/>
      <c r="G307" s="440"/>
      <c r="H307" s="436"/>
      <c r="I307" s="436"/>
      <c r="J307" s="436"/>
      <c r="K307" s="436"/>
      <c r="L307" s="436"/>
      <c r="M307" s="436"/>
      <c r="N307" s="436"/>
      <c r="O307" s="436"/>
      <c r="P307" s="436"/>
      <c r="Q307" s="436"/>
      <c r="R307" s="436"/>
      <c r="S307" s="436"/>
      <c r="T307" s="436"/>
      <c r="U307" s="436"/>
    </row>
    <row r="308" spans="1:31" s="439" customFormat="1" x14ac:dyDescent="0.25">
      <c r="A308" s="440"/>
      <c r="B308" s="440"/>
      <c r="C308" s="441"/>
      <c r="D308" s="440"/>
      <c r="E308" s="442"/>
      <c r="F308" s="440"/>
      <c r="G308" s="440"/>
      <c r="H308" s="436"/>
      <c r="I308" s="436"/>
      <c r="J308" s="436"/>
      <c r="K308" s="436"/>
      <c r="L308" s="436"/>
      <c r="M308" s="436"/>
      <c r="N308" s="436"/>
      <c r="O308" s="436"/>
      <c r="P308" s="436"/>
      <c r="Q308" s="436"/>
      <c r="R308" s="436"/>
      <c r="S308" s="436"/>
      <c r="T308" s="436"/>
      <c r="U308" s="436"/>
    </row>
    <row r="309" spans="1:31" s="439" customFormat="1" x14ac:dyDescent="0.25">
      <c r="A309" s="436"/>
      <c r="B309" s="443"/>
      <c r="C309" s="444"/>
      <c r="D309" s="436"/>
      <c r="E309" s="438"/>
      <c r="F309" s="436"/>
      <c r="G309" s="436"/>
      <c r="H309" s="436"/>
      <c r="I309" s="436"/>
      <c r="J309" s="436"/>
      <c r="K309" s="436"/>
      <c r="L309" s="436"/>
      <c r="M309" s="436"/>
      <c r="N309" s="436"/>
      <c r="O309" s="436"/>
      <c r="P309" s="436"/>
      <c r="Q309" s="436"/>
      <c r="R309" s="436"/>
      <c r="S309" s="436"/>
      <c r="T309" s="436"/>
      <c r="U309" s="436"/>
    </row>
    <row r="310" spans="1:31" x14ac:dyDescent="0.25">
      <c r="C310" s="122"/>
      <c r="AE310" t="s">
        <v>367</v>
      </c>
    </row>
  </sheetData>
  <conditionalFormatting sqref="F215">
    <cfRule type="cellIs" dxfId="366" priority="60" operator="notEqual">
      <formula>0</formula>
    </cfRule>
  </conditionalFormatting>
  <conditionalFormatting sqref="F213">
    <cfRule type="cellIs" dxfId="365" priority="59" operator="notEqual">
      <formula>0</formula>
    </cfRule>
  </conditionalFormatting>
  <conditionalFormatting sqref="E111">
    <cfRule type="cellIs" dxfId="364" priority="58" operator="notEqual">
      <formula>0</formula>
    </cfRule>
  </conditionalFormatting>
  <conditionalFormatting sqref="F82">
    <cfRule type="cellIs" dxfId="363" priority="57" operator="notEqual">
      <formula>0</formula>
    </cfRule>
  </conditionalFormatting>
  <conditionalFormatting sqref="F9">
    <cfRule type="cellIs" dxfId="362" priority="56" operator="notEqual">
      <formula>0</formula>
    </cfRule>
  </conditionalFormatting>
  <conditionalFormatting sqref="F15">
    <cfRule type="cellIs" dxfId="361" priority="55" operator="notEqual">
      <formula>0</formula>
    </cfRule>
  </conditionalFormatting>
  <conditionalFormatting sqref="F20">
    <cfRule type="cellIs" dxfId="360" priority="54" operator="notEqual">
      <formula>0</formula>
    </cfRule>
  </conditionalFormatting>
  <conditionalFormatting sqref="F22">
    <cfRule type="cellIs" dxfId="359" priority="53" operator="notEqual">
      <formula>0</formula>
    </cfRule>
  </conditionalFormatting>
  <conditionalFormatting sqref="F23">
    <cfRule type="cellIs" dxfId="358" priority="52" operator="notEqual">
      <formula>0</formula>
    </cfRule>
  </conditionalFormatting>
  <conditionalFormatting sqref="F24">
    <cfRule type="cellIs" dxfId="357" priority="51" operator="notEqual">
      <formula>0</formula>
    </cfRule>
  </conditionalFormatting>
  <conditionalFormatting sqref="F25">
    <cfRule type="cellIs" dxfId="356" priority="50" operator="notEqual">
      <formula>0</formula>
    </cfRule>
  </conditionalFormatting>
  <conditionalFormatting sqref="F36">
    <cfRule type="cellIs" dxfId="355" priority="49" operator="notEqual">
      <formula>0</formula>
    </cfRule>
  </conditionalFormatting>
  <conditionalFormatting sqref="F43">
    <cfRule type="cellIs" dxfId="354" priority="48" operator="notEqual">
      <formula>0</formula>
    </cfRule>
  </conditionalFormatting>
  <conditionalFormatting sqref="F44">
    <cfRule type="cellIs" dxfId="353" priority="47" operator="notEqual">
      <formula>0</formula>
    </cfRule>
  </conditionalFormatting>
  <conditionalFormatting sqref="F45">
    <cfRule type="cellIs" dxfId="352" priority="46" operator="notEqual">
      <formula>0</formula>
    </cfRule>
  </conditionalFormatting>
  <conditionalFormatting sqref="F47">
    <cfRule type="cellIs" dxfId="351" priority="45" operator="notEqual">
      <formula>0</formula>
    </cfRule>
  </conditionalFormatting>
  <conditionalFormatting sqref="F50">
    <cfRule type="cellIs" dxfId="350" priority="44" operator="notEqual">
      <formula>0</formula>
    </cfRule>
  </conditionalFormatting>
  <conditionalFormatting sqref="F61">
    <cfRule type="cellIs" dxfId="349" priority="43" operator="notEqual">
      <formula>0</formula>
    </cfRule>
  </conditionalFormatting>
  <conditionalFormatting sqref="F73">
    <cfRule type="cellIs" dxfId="348" priority="42" operator="notEqual">
      <formula>0</formula>
    </cfRule>
  </conditionalFormatting>
  <conditionalFormatting sqref="F75">
    <cfRule type="cellIs" dxfId="347" priority="41" operator="notEqual">
      <formula>0</formula>
    </cfRule>
  </conditionalFormatting>
  <conditionalFormatting sqref="F83">
    <cfRule type="cellIs" dxfId="346" priority="40" operator="notEqual">
      <formula>0</formula>
    </cfRule>
  </conditionalFormatting>
  <conditionalFormatting sqref="F85">
    <cfRule type="cellIs" dxfId="345" priority="39" operator="notEqual">
      <formula>0</formula>
    </cfRule>
  </conditionalFormatting>
  <conditionalFormatting sqref="F96">
    <cfRule type="cellIs" dxfId="344" priority="38" operator="notEqual">
      <formula>0</formula>
    </cfRule>
  </conditionalFormatting>
  <conditionalFormatting sqref="F98">
    <cfRule type="cellIs" dxfId="343" priority="37" operator="notEqual">
      <formula>0</formula>
    </cfRule>
  </conditionalFormatting>
  <conditionalFormatting sqref="F101">
    <cfRule type="cellIs" dxfId="342" priority="36" operator="notEqual">
      <formula>0</formula>
    </cfRule>
  </conditionalFormatting>
  <conditionalFormatting sqref="F104">
    <cfRule type="cellIs" dxfId="341" priority="35" operator="notEqual">
      <formula>0</formula>
    </cfRule>
  </conditionalFormatting>
  <conditionalFormatting sqref="F108">
    <cfRule type="cellIs" dxfId="340" priority="34" operator="notEqual">
      <formula>0</formula>
    </cfRule>
  </conditionalFormatting>
  <conditionalFormatting sqref="F111">
    <cfRule type="cellIs" dxfId="339" priority="33" operator="notEqual">
      <formula>0</formula>
    </cfRule>
  </conditionalFormatting>
  <conditionalFormatting sqref="F113">
    <cfRule type="cellIs" dxfId="338" priority="32" operator="notEqual">
      <formula>0</formula>
    </cfRule>
  </conditionalFormatting>
  <conditionalFormatting sqref="F124">
    <cfRule type="cellIs" dxfId="337" priority="31" operator="notEqual">
      <formula>0</formula>
    </cfRule>
  </conditionalFormatting>
  <conditionalFormatting sqref="F130">
    <cfRule type="cellIs" dxfId="336" priority="30" operator="notEqual">
      <formula>0</formula>
    </cfRule>
  </conditionalFormatting>
  <conditionalFormatting sqref="F136">
    <cfRule type="cellIs" dxfId="335" priority="29" operator="notEqual">
      <formula>0</formula>
    </cfRule>
  </conditionalFormatting>
  <conditionalFormatting sqref="F138">
    <cfRule type="cellIs" dxfId="334" priority="28" operator="notEqual">
      <formula>0</formula>
    </cfRule>
  </conditionalFormatting>
  <conditionalFormatting sqref="F150">
    <cfRule type="cellIs" dxfId="333" priority="27" operator="notEqual">
      <formula>0</formula>
    </cfRule>
  </conditionalFormatting>
  <conditionalFormatting sqref="F162">
    <cfRule type="cellIs" dxfId="332" priority="26" operator="notEqual">
      <formula>0</formula>
    </cfRule>
  </conditionalFormatting>
  <conditionalFormatting sqref="F175">
    <cfRule type="cellIs" dxfId="331" priority="25" operator="notEqual">
      <formula>0</formula>
    </cfRule>
  </conditionalFormatting>
  <conditionalFormatting sqref="F197">
    <cfRule type="cellIs" dxfId="330" priority="24" operator="notEqual">
      <formula>0</formula>
    </cfRule>
  </conditionalFormatting>
  <conditionalFormatting sqref="F199">
    <cfRule type="cellIs" dxfId="329" priority="23" operator="notEqual">
      <formula>0</formula>
    </cfRule>
  </conditionalFormatting>
  <conditionalFormatting sqref="F206">
    <cfRule type="cellIs" dxfId="328" priority="22" operator="notEqual">
      <formula>0</formula>
    </cfRule>
  </conditionalFormatting>
  <conditionalFormatting sqref="F206">
    <cfRule type="cellIs" dxfId="327" priority="21" operator="notEqual">
      <formula>0</formula>
    </cfRule>
  </conditionalFormatting>
  <conditionalFormatting sqref="F208">
    <cfRule type="cellIs" dxfId="326" priority="20" operator="notEqual">
      <formula>0</formula>
    </cfRule>
  </conditionalFormatting>
  <conditionalFormatting sqref="F210">
    <cfRule type="cellIs" dxfId="325" priority="19" operator="notEqual">
      <formula>0</formula>
    </cfRule>
  </conditionalFormatting>
  <conditionalFormatting sqref="F211">
    <cfRule type="cellIs" dxfId="324" priority="18" operator="notEqual">
      <formula>0</formula>
    </cfRule>
  </conditionalFormatting>
  <conditionalFormatting sqref="F217">
    <cfRule type="cellIs" dxfId="323" priority="17" operator="notEqual">
      <formula>0</formula>
    </cfRule>
  </conditionalFormatting>
  <conditionalFormatting sqref="F228">
    <cfRule type="cellIs" dxfId="322" priority="16" operator="notEqual">
      <formula>0</formula>
    </cfRule>
  </conditionalFormatting>
  <conditionalFormatting sqref="F240">
    <cfRule type="cellIs" dxfId="321" priority="15" operator="notEqual">
      <formula>0</formula>
    </cfRule>
  </conditionalFormatting>
  <conditionalFormatting sqref="F246">
    <cfRule type="cellIs" dxfId="320" priority="14" operator="notEqual">
      <formula>0</formula>
    </cfRule>
  </conditionalFormatting>
  <conditionalFormatting sqref="F247">
    <cfRule type="cellIs" dxfId="319" priority="13" operator="notEqual">
      <formula>0</formula>
    </cfRule>
  </conditionalFormatting>
  <conditionalFormatting sqref="F259">
    <cfRule type="cellIs" dxfId="318" priority="12" operator="notEqual">
      <formula>0</formula>
    </cfRule>
  </conditionalFormatting>
  <conditionalFormatting sqref="F270">
    <cfRule type="cellIs" dxfId="317" priority="11" operator="notEqual">
      <formula>0</formula>
    </cfRule>
  </conditionalFormatting>
  <conditionalFormatting sqref="F271">
    <cfRule type="cellIs" dxfId="316" priority="10" operator="notEqual">
      <formula>0</formula>
    </cfRule>
  </conditionalFormatting>
  <conditionalFormatting sqref="F277">
    <cfRule type="cellIs" dxfId="315" priority="9" operator="notEqual">
      <formula>0</formula>
    </cfRule>
  </conditionalFormatting>
  <conditionalFormatting sqref="F280">
    <cfRule type="cellIs" dxfId="314" priority="8" operator="notEqual">
      <formula>0</formula>
    </cfRule>
  </conditionalFormatting>
  <conditionalFormatting sqref="F282">
    <cfRule type="cellIs" dxfId="313" priority="7" operator="notEqual">
      <formula>0</formula>
    </cfRule>
  </conditionalFormatting>
  <conditionalFormatting sqref="F283">
    <cfRule type="cellIs" dxfId="312" priority="6" operator="notEqual">
      <formula>0</formula>
    </cfRule>
  </conditionalFormatting>
  <conditionalFormatting sqref="F284">
    <cfRule type="cellIs" dxfId="311" priority="5" operator="notEqual">
      <formula>0</formula>
    </cfRule>
  </conditionalFormatting>
  <conditionalFormatting sqref="F285">
    <cfRule type="cellIs" dxfId="310" priority="4" operator="notEqual">
      <formula>0</formula>
    </cfRule>
  </conditionalFormatting>
  <conditionalFormatting sqref="F291">
    <cfRule type="cellIs" dxfId="309" priority="3" operator="notEqual">
      <formula>0</formula>
    </cfRule>
  </conditionalFormatting>
  <conditionalFormatting sqref="F292">
    <cfRule type="cellIs" dxfId="308" priority="2" operator="notEqual">
      <formula>0</formula>
    </cfRule>
  </conditionalFormatting>
  <conditionalFormatting sqref="F294">
    <cfRule type="cellIs" dxfId="307" priority="1" operator="notEqual">
      <formula>0</formula>
    </cfRule>
  </conditionalFormatting>
  <pageMargins left="0.39370078740157483" right="0.19685039370078741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4" customWidth="1"/>
    <col min="2" max="2" width="14.44140625" style="4" customWidth="1"/>
    <col min="3" max="3" width="38.33203125" style="8" customWidth="1"/>
    <col min="4" max="4" width="4.5546875" style="4" customWidth="1"/>
    <col min="5" max="5" width="10.5546875" style="4" customWidth="1"/>
    <col min="6" max="6" width="9.88671875" style="4" customWidth="1"/>
    <col min="7" max="7" width="12.6640625" style="4" customWidth="1"/>
    <col min="8" max="16384" width="9.109375" style="4"/>
  </cols>
  <sheetData>
    <row r="1" spans="1:7" ht="15.6" x14ac:dyDescent="0.25">
      <c r="A1" s="505" t="s">
        <v>6</v>
      </c>
      <c r="B1" s="505"/>
      <c r="C1" s="506"/>
      <c r="D1" s="505"/>
      <c r="E1" s="505"/>
      <c r="F1" s="505"/>
      <c r="G1" s="505"/>
    </row>
    <row r="2" spans="1:7" ht="24.9" customHeight="1" x14ac:dyDescent="0.25">
      <c r="A2" s="58" t="s">
        <v>41</v>
      </c>
      <c r="B2" s="57"/>
      <c r="C2" s="507"/>
      <c r="D2" s="507"/>
      <c r="E2" s="507"/>
      <c r="F2" s="507"/>
      <c r="G2" s="508"/>
    </row>
    <row r="3" spans="1:7" ht="24.9" hidden="1" customHeight="1" x14ac:dyDescent="0.25">
      <c r="A3" s="58" t="s">
        <v>7</v>
      </c>
      <c r="B3" s="57"/>
      <c r="C3" s="507"/>
      <c r="D3" s="507"/>
      <c r="E3" s="507"/>
      <c r="F3" s="507"/>
      <c r="G3" s="508"/>
    </row>
    <row r="4" spans="1:7" ht="24.9" hidden="1" customHeight="1" x14ac:dyDescent="0.25">
      <c r="A4" s="58" t="s">
        <v>8</v>
      </c>
      <c r="B4" s="57"/>
      <c r="C4" s="507"/>
      <c r="D4" s="507"/>
      <c r="E4" s="507"/>
      <c r="F4" s="507"/>
      <c r="G4" s="508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7"/>
  <sheetViews>
    <sheetView showGridLines="0" workbookViewId="0">
      <pane ySplit="12" topLeftCell="A67" activePane="bottomLeft" state="frozenSplit"/>
      <selection pane="bottomLeft" activeCell="D83" sqref="D83"/>
    </sheetView>
  </sheetViews>
  <sheetFormatPr defaultColWidth="8.109375" defaultRowHeight="12" customHeight="1" x14ac:dyDescent="0.25"/>
  <cols>
    <col min="1" max="1" width="5.21875" style="174" customWidth="1"/>
    <col min="2" max="2" width="6" style="175" customWidth="1"/>
    <col min="3" max="3" width="12" style="175" customWidth="1"/>
    <col min="4" max="4" width="38.88671875" style="175" customWidth="1"/>
    <col min="5" max="5" width="4.21875" style="175" customWidth="1"/>
    <col min="6" max="6" width="10.33203125" style="176" customWidth="1"/>
    <col min="7" max="7" width="13.88671875" style="177" customWidth="1"/>
    <col min="8" max="8" width="16.44140625" style="177" customWidth="1"/>
    <col min="9" max="16384" width="8.109375" style="133"/>
  </cols>
  <sheetData>
    <row r="1" spans="1:8" ht="27.75" customHeight="1" x14ac:dyDescent="0.25">
      <c r="A1" s="509" t="s">
        <v>368</v>
      </c>
      <c r="B1" s="509"/>
      <c r="C1" s="509"/>
      <c r="D1" s="509"/>
      <c r="E1" s="509"/>
      <c r="F1" s="510"/>
      <c r="G1" s="509"/>
      <c r="H1" s="509"/>
    </row>
    <row r="2" spans="1:8" ht="12.75" customHeight="1" x14ac:dyDescent="0.25">
      <c r="A2" s="134" t="s">
        <v>369</v>
      </c>
      <c r="B2" s="134"/>
      <c r="C2" s="134"/>
      <c r="D2" s="134"/>
      <c r="E2" s="134"/>
      <c r="F2" s="135"/>
      <c r="G2" s="134"/>
      <c r="H2" s="134"/>
    </row>
    <row r="3" spans="1:8" ht="12.75" customHeight="1" x14ac:dyDescent="0.25">
      <c r="A3" s="134" t="s">
        <v>370</v>
      </c>
      <c r="B3" s="134"/>
      <c r="C3" s="134"/>
      <c r="D3" s="134"/>
      <c r="E3" s="134"/>
      <c r="F3" s="135"/>
      <c r="G3" s="134"/>
      <c r="H3" s="134"/>
    </row>
    <row r="4" spans="1:8" ht="13.5" customHeight="1" x14ac:dyDescent="0.25">
      <c r="A4" s="136"/>
      <c r="B4" s="134"/>
      <c r="C4" s="136"/>
      <c r="D4" s="134"/>
      <c r="E4" s="134"/>
      <c r="F4" s="135"/>
      <c r="G4" s="134"/>
      <c r="H4" s="134"/>
    </row>
    <row r="5" spans="1:8" ht="6.75" customHeight="1" x14ac:dyDescent="0.2">
      <c r="A5" s="137"/>
      <c r="B5" s="137"/>
      <c r="C5" s="137"/>
      <c r="D5" s="137"/>
      <c r="E5" s="137"/>
      <c r="F5" s="133"/>
      <c r="G5" s="138"/>
      <c r="H5" s="137"/>
    </row>
    <row r="6" spans="1:8" ht="12.75" customHeight="1" x14ac:dyDescent="0.2">
      <c r="A6" s="139" t="s">
        <v>371</v>
      </c>
      <c r="B6" s="140"/>
      <c r="C6" s="140"/>
      <c r="D6" s="140"/>
      <c r="E6" s="140"/>
      <c r="F6" s="141"/>
      <c r="G6" s="142"/>
      <c r="H6" s="142"/>
    </row>
    <row r="7" spans="1:8" ht="12.75" customHeight="1" x14ac:dyDescent="0.2">
      <c r="A7" s="139" t="s">
        <v>372</v>
      </c>
      <c r="B7" s="140"/>
      <c r="C7" s="140"/>
      <c r="D7" s="140"/>
      <c r="E7" s="140"/>
      <c r="F7" s="141"/>
      <c r="G7" s="139" t="s">
        <v>373</v>
      </c>
      <c r="H7" s="142"/>
    </row>
    <row r="8" spans="1:8" ht="12.75" customHeight="1" x14ac:dyDescent="0.2">
      <c r="A8" s="139" t="s">
        <v>374</v>
      </c>
      <c r="B8" s="140"/>
      <c r="C8" s="140"/>
      <c r="D8" s="140"/>
      <c r="E8" s="140"/>
      <c r="F8" s="141"/>
      <c r="G8" s="139" t="s">
        <v>375</v>
      </c>
      <c r="H8" s="142"/>
    </row>
    <row r="9" spans="1:8" ht="6" customHeight="1" x14ac:dyDescent="0.2">
      <c r="A9" s="138"/>
      <c r="B9" s="138"/>
      <c r="C9" s="138"/>
      <c r="D9" s="138"/>
      <c r="E9" s="138"/>
      <c r="F9" s="133"/>
      <c r="G9" s="138"/>
      <c r="H9" s="138"/>
    </row>
    <row r="10" spans="1:8" ht="24" customHeight="1" x14ac:dyDescent="0.25">
      <c r="A10" s="143" t="s">
        <v>376</v>
      </c>
      <c r="B10" s="143" t="s">
        <v>377</v>
      </c>
      <c r="C10" s="143" t="s">
        <v>378</v>
      </c>
      <c r="D10" s="143" t="s">
        <v>379</v>
      </c>
      <c r="E10" s="143" t="s">
        <v>98</v>
      </c>
      <c r="F10" s="144" t="s">
        <v>380</v>
      </c>
      <c r="G10" s="143" t="s">
        <v>381</v>
      </c>
      <c r="H10" s="143" t="s">
        <v>382</v>
      </c>
    </row>
    <row r="11" spans="1:8" ht="12.75" hidden="1" customHeight="1" x14ac:dyDescent="0.25">
      <c r="A11" s="143" t="s">
        <v>383</v>
      </c>
      <c r="B11" s="143" t="s">
        <v>384</v>
      </c>
      <c r="C11" s="143" t="s">
        <v>58</v>
      </c>
      <c r="D11" s="143" t="s">
        <v>385</v>
      </c>
      <c r="E11" s="143" t="s">
        <v>331</v>
      </c>
      <c r="F11" s="145" t="s">
        <v>386</v>
      </c>
      <c r="G11" s="143" t="s">
        <v>387</v>
      </c>
      <c r="H11" s="143" t="s">
        <v>388</v>
      </c>
    </row>
    <row r="12" spans="1:8" ht="4.5" customHeight="1" x14ac:dyDescent="0.2">
      <c r="A12" s="138"/>
      <c r="B12" s="138"/>
      <c r="C12" s="138"/>
      <c r="D12" s="138"/>
      <c r="E12" s="138"/>
      <c r="F12" s="133"/>
      <c r="G12" s="138"/>
      <c r="H12" s="138"/>
    </row>
    <row r="13" spans="1:8" ht="30.75" customHeight="1" x14ac:dyDescent="0.25">
      <c r="A13" s="146"/>
      <c r="B13" s="147"/>
      <c r="C13" s="147" t="s">
        <v>23</v>
      </c>
      <c r="D13" s="147" t="s">
        <v>389</v>
      </c>
      <c r="E13" s="147"/>
      <c r="F13" s="148"/>
      <c r="G13" s="149"/>
      <c r="H13" s="149">
        <f>H14+H29+H31</f>
        <v>0</v>
      </c>
    </row>
    <row r="14" spans="1:8" ht="28.5" customHeight="1" x14ac:dyDescent="0.25">
      <c r="A14" s="150"/>
      <c r="B14" s="151"/>
      <c r="C14" s="151" t="s">
        <v>383</v>
      </c>
      <c r="D14" s="151" t="s">
        <v>390</v>
      </c>
      <c r="E14" s="151"/>
      <c r="F14" s="152"/>
      <c r="G14" s="153"/>
      <c r="H14" s="153">
        <f>SUM(H15:H26)</f>
        <v>0</v>
      </c>
    </row>
    <row r="15" spans="1:8" ht="24" customHeight="1" x14ac:dyDescent="0.2">
      <c r="A15" s="154">
        <v>1</v>
      </c>
      <c r="B15" s="155" t="s">
        <v>391</v>
      </c>
      <c r="C15" s="155" t="s">
        <v>392</v>
      </c>
      <c r="D15" s="155" t="s">
        <v>393</v>
      </c>
      <c r="E15" s="155" t="s">
        <v>394</v>
      </c>
      <c r="F15" s="156">
        <v>50</v>
      </c>
      <c r="G15" s="157"/>
      <c r="H15" s="158">
        <f>ROUND(F15*G15,2)</f>
        <v>0</v>
      </c>
    </row>
    <row r="16" spans="1:8" ht="24" customHeight="1" x14ac:dyDescent="0.2">
      <c r="A16" s="154">
        <v>2</v>
      </c>
      <c r="B16" s="155" t="s">
        <v>391</v>
      </c>
      <c r="C16" s="155" t="s">
        <v>395</v>
      </c>
      <c r="D16" s="155" t="s">
        <v>396</v>
      </c>
      <c r="E16" s="155" t="s">
        <v>397</v>
      </c>
      <c r="F16" s="156">
        <v>25</v>
      </c>
      <c r="G16" s="157"/>
      <c r="H16" s="158">
        <f t="shared" ref="H16:H20" si="0">ROUND(F16*G16,2)</f>
        <v>0</v>
      </c>
    </row>
    <row r="17" spans="1:8" ht="24" customHeight="1" x14ac:dyDescent="0.2">
      <c r="A17" s="154">
        <v>3</v>
      </c>
      <c r="B17" s="155" t="s">
        <v>391</v>
      </c>
      <c r="C17" s="155" t="s">
        <v>398</v>
      </c>
      <c r="D17" s="155" t="s">
        <v>399</v>
      </c>
      <c r="E17" s="155" t="s">
        <v>191</v>
      </c>
      <c r="F17" s="156">
        <v>10</v>
      </c>
      <c r="G17" s="157"/>
      <c r="H17" s="158">
        <f t="shared" si="0"/>
        <v>0</v>
      </c>
    </row>
    <row r="18" spans="1:8" ht="24" customHeight="1" x14ac:dyDescent="0.2">
      <c r="A18" s="154">
        <v>4</v>
      </c>
      <c r="B18" s="155" t="s">
        <v>391</v>
      </c>
      <c r="C18" s="155" t="s">
        <v>400</v>
      </c>
      <c r="D18" s="155" t="s">
        <v>401</v>
      </c>
      <c r="E18" s="155" t="s">
        <v>341</v>
      </c>
      <c r="F18" s="156">
        <v>28</v>
      </c>
      <c r="G18" s="157"/>
      <c r="H18" s="158">
        <f t="shared" si="0"/>
        <v>0</v>
      </c>
    </row>
    <row r="19" spans="1:8" ht="13.5" customHeight="1" x14ac:dyDescent="0.2">
      <c r="A19" s="154">
        <v>5</v>
      </c>
      <c r="B19" s="155" t="s">
        <v>391</v>
      </c>
      <c r="C19" s="155" t="s">
        <v>402</v>
      </c>
      <c r="D19" s="155" t="s">
        <v>403</v>
      </c>
      <c r="E19" s="155" t="s">
        <v>341</v>
      </c>
      <c r="F19" s="156">
        <v>8</v>
      </c>
      <c r="G19" s="157"/>
      <c r="H19" s="158">
        <f t="shared" si="0"/>
        <v>0</v>
      </c>
    </row>
    <row r="20" spans="1:8" ht="24" customHeight="1" x14ac:dyDescent="0.2">
      <c r="A20" s="154">
        <v>6</v>
      </c>
      <c r="B20" s="155" t="s">
        <v>391</v>
      </c>
      <c r="C20" s="155" t="s">
        <v>404</v>
      </c>
      <c r="D20" s="155" t="s">
        <v>405</v>
      </c>
      <c r="E20" s="155" t="s">
        <v>341</v>
      </c>
      <c r="F20" s="156">
        <v>8.6999999999999993</v>
      </c>
      <c r="G20" s="157"/>
      <c r="H20" s="158">
        <f t="shared" si="0"/>
        <v>0</v>
      </c>
    </row>
    <row r="21" spans="1:8" ht="21" customHeight="1" x14ac:dyDescent="0.25">
      <c r="A21" s="159"/>
      <c r="B21" s="160"/>
      <c r="C21" s="160"/>
      <c r="D21" s="160" t="s">
        <v>406</v>
      </c>
      <c r="E21" s="160"/>
      <c r="F21" s="161"/>
      <c r="G21" s="162"/>
      <c r="H21" s="162"/>
    </row>
    <row r="22" spans="1:8" ht="24" customHeight="1" x14ac:dyDescent="0.2">
      <c r="A22" s="154">
        <v>7</v>
      </c>
      <c r="B22" s="155" t="s">
        <v>391</v>
      </c>
      <c r="C22" s="155" t="s">
        <v>407</v>
      </c>
      <c r="D22" s="155" t="s">
        <v>408</v>
      </c>
      <c r="E22" s="155" t="s">
        <v>341</v>
      </c>
      <c r="F22" s="156">
        <v>8.6999999999999993</v>
      </c>
      <c r="G22" s="157"/>
      <c r="H22" s="158">
        <f t="shared" ref="H22:H26" si="1">ROUND(F22*G22,2)</f>
        <v>0</v>
      </c>
    </row>
    <row r="23" spans="1:8" ht="13.5" customHeight="1" x14ac:dyDescent="0.2">
      <c r="A23" s="154">
        <v>8</v>
      </c>
      <c r="B23" s="155" t="s">
        <v>391</v>
      </c>
      <c r="C23" s="155" t="s">
        <v>409</v>
      </c>
      <c r="D23" s="155" t="s">
        <v>410</v>
      </c>
      <c r="E23" s="155" t="s">
        <v>341</v>
      </c>
      <c r="F23" s="156">
        <v>8.6999999999999993</v>
      </c>
      <c r="G23" s="157"/>
      <c r="H23" s="158">
        <f t="shared" si="1"/>
        <v>0</v>
      </c>
    </row>
    <row r="24" spans="1:8" ht="24" customHeight="1" x14ac:dyDescent="0.2">
      <c r="A24" s="154">
        <v>9</v>
      </c>
      <c r="B24" s="155" t="s">
        <v>391</v>
      </c>
      <c r="C24" s="155" t="s">
        <v>411</v>
      </c>
      <c r="D24" s="155" t="s">
        <v>412</v>
      </c>
      <c r="E24" s="155" t="s">
        <v>341</v>
      </c>
      <c r="F24" s="156">
        <v>19.3</v>
      </c>
      <c r="G24" s="157"/>
      <c r="H24" s="158">
        <f t="shared" si="1"/>
        <v>0</v>
      </c>
    </row>
    <row r="25" spans="1:8" ht="24" customHeight="1" x14ac:dyDescent="0.2">
      <c r="A25" s="154">
        <v>10</v>
      </c>
      <c r="B25" s="155" t="s">
        <v>391</v>
      </c>
      <c r="C25" s="155" t="s">
        <v>413</v>
      </c>
      <c r="D25" s="155" t="s">
        <v>414</v>
      </c>
      <c r="E25" s="155" t="s">
        <v>341</v>
      </c>
      <c r="F25" s="156">
        <v>6.7</v>
      </c>
      <c r="G25" s="157"/>
      <c r="H25" s="158">
        <f t="shared" si="1"/>
        <v>0</v>
      </c>
    </row>
    <row r="26" spans="1:8" ht="13.5" customHeight="1" x14ac:dyDescent="0.2">
      <c r="A26" s="163">
        <v>11</v>
      </c>
      <c r="B26" s="164" t="s">
        <v>415</v>
      </c>
      <c r="C26" s="164" t="s">
        <v>416</v>
      </c>
      <c r="D26" s="164" t="s">
        <v>417</v>
      </c>
      <c r="E26" s="164" t="s">
        <v>163</v>
      </c>
      <c r="F26" s="165">
        <v>10.8</v>
      </c>
      <c r="G26" s="157"/>
      <c r="H26" s="158">
        <f t="shared" si="1"/>
        <v>0</v>
      </c>
    </row>
    <row r="27" spans="1:8" ht="12" customHeight="1" x14ac:dyDescent="0.25">
      <c r="A27" s="159"/>
      <c r="B27" s="160"/>
      <c r="C27" s="160"/>
      <c r="D27" s="160" t="s">
        <v>418</v>
      </c>
      <c r="E27" s="160"/>
      <c r="F27" s="161"/>
      <c r="G27" s="162"/>
      <c r="H27" s="162"/>
    </row>
    <row r="28" spans="1:8" ht="13.5" customHeight="1" x14ac:dyDescent="0.2">
      <c r="A28" s="166"/>
      <c r="B28" s="167"/>
      <c r="C28" s="167"/>
      <c r="D28" s="167" t="s">
        <v>419</v>
      </c>
      <c r="E28" s="167"/>
      <c r="F28" s="168">
        <v>10.8</v>
      </c>
      <c r="G28" s="169"/>
      <c r="H28" s="169"/>
    </row>
    <row r="29" spans="1:8" ht="28.5" customHeight="1" x14ac:dyDescent="0.25">
      <c r="A29" s="150"/>
      <c r="B29" s="151"/>
      <c r="C29" s="151" t="s">
        <v>385</v>
      </c>
      <c r="D29" s="151" t="s">
        <v>420</v>
      </c>
      <c r="E29" s="151"/>
      <c r="F29" s="152"/>
      <c r="G29" s="153"/>
      <c r="H29" s="153">
        <f>SUM(H30:H30)</f>
        <v>0</v>
      </c>
    </row>
    <row r="30" spans="1:8" ht="24" customHeight="1" x14ac:dyDescent="0.2">
      <c r="A30" s="154">
        <v>12</v>
      </c>
      <c r="B30" s="155" t="s">
        <v>421</v>
      </c>
      <c r="C30" s="155" t="s">
        <v>422</v>
      </c>
      <c r="D30" s="155" t="s">
        <v>423</v>
      </c>
      <c r="E30" s="155" t="s">
        <v>341</v>
      </c>
      <c r="F30" s="156">
        <v>2</v>
      </c>
      <c r="G30" s="157"/>
      <c r="H30" s="158">
        <f>ROUND(F30*G30,2)</f>
        <v>0</v>
      </c>
    </row>
    <row r="31" spans="1:8" ht="28.5" customHeight="1" x14ac:dyDescent="0.25">
      <c r="A31" s="150"/>
      <c r="B31" s="151"/>
      <c r="C31" s="151" t="s">
        <v>388</v>
      </c>
      <c r="D31" s="151" t="s">
        <v>424</v>
      </c>
      <c r="E31" s="151"/>
      <c r="F31" s="152"/>
      <c r="G31" s="153"/>
      <c r="H31" s="153">
        <f>SUM(H32:H40)</f>
        <v>0</v>
      </c>
    </row>
    <row r="32" spans="1:8" ht="13.5" customHeight="1" x14ac:dyDescent="0.2">
      <c r="A32" s="154">
        <v>13</v>
      </c>
      <c r="B32" s="155" t="s">
        <v>421</v>
      </c>
      <c r="C32" s="155" t="s">
        <v>425</v>
      </c>
      <c r="D32" s="155" t="s">
        <v>426</v>
      </c>
      <c r="E32" s="155" t="s">
        <v>131</v>
      </c>
      <c r="F32" s="156">
        <v>1</v>
      </c>
      <c r="G32" s="157"/>
      <c r="H32" s="158">
        <f>ROUND(F32*G32,2)</f>
        <v>0</v>
      </c>
    </row>
    <row r="33" spans="1:8" ht="12" customHeight="1" x14ac:dyDescent="0.25">
      <c r="A33" s="159"/>
      <c r="B33" s="160"/>
      <c r="C33" s="160"/>
      <c r="D33" s="160" t="s">
        <v>427</v>
      </c>
      <c r="E33" s="160"/>
      <c r="F33" s="161"/>
      <c r="G33" s="162"/>
      <c r="H33" s="162"/>
    </row>
    <row r="34" spans="1:8" ht="13.5" customHeight="1" x14ac:dyDescent="0.2">
      <c r="A34" s="163">
        <v>14</v>
      </c>
      <c r="B34" s="164" t="s">
        <v>428</v>
      </c>
      <c r="C34" s="164" t="s">
        <v>429</v>
      </c>
      <c r="D34" s="164" t="s">
        <v>430</v>
      </c>
      <c r="E34" s="164" t="s">
        <v>131</v>
      </c>
      <c r="F34" s="165">
        <v>1</v>
      </c>
      <c r="G34" s="157"/>
      <c r="H34" s="158">
        <f t="shared" ref="H34:H35" si="2">ROUND(F34*G34,2)</f>
        <v>0</v>
      </c>
    </row>
    <row r="35" spans="1:8" ht="24" customHeight="1" x14ac:dyDescent="0.2">
      <c r="A35" s="154">
        <v>15</v>
      </c>
      <c r="B35" s="155" t="s">
        <v>421</v>
      </c>
      <c r="C35" s="155" t="s">
        <v>431</v>
      </c>
      <c r="D35" s="155" t="s">
        <v>432</v>
      </c>
      <c r="E35" s="155" t="s">
        <v>191</v>
      </c>
      <c r="F35" s="156">
        <v>17</v>
      </c>
      <c r="G35" s="157"/>
      <c r="H35" s="158">
        <f t="shared" si="2"/>
        <v>0</v>
      </c>
    </row>
    <row r="36" spans="1:8" ht="12" customHeight="1" x14ac:dyDescent="0.25">
      <c r="A36" s="159"/>
      <c r="B36" s="160"/>
      <c r="C36" s="160"/>
      <c r="D36" s="160" t="s">
        <v>433</v>
      </c>
      <c r="E36" s="160"/>
      <c r="F36" s="161"/>
      <c r="G36" s="162"/>
      <c r="H36" s="162"/>
    </row>
    <row r="37" spans="1:8" ht="24" customHeight="1" x14ac:dyDescent="0.2">
      <c r="A37" s="163">
        <v>16</v>
      </c>
      <c r="B37" s="164" t="s">
        <v>434</v>
      </c>
      <c r="C37" s="164" t="s">
        <v>435</v>
      </c>
      <c r="D37" s="164" t="s">
        <v>436</v>
      </c>
      <c r="E37" s="164" t="s">
        <v>191</v>
      </c>
      <c r="F37" s="165">
        <v>18</v>
      </c>
      <c r="G37" s="157"/>
      <c r="H37" s="158">
        <f>ROUND(F37*G37,2)</f>
        <v>0</v>
      </c>
    </row>
    <row r="38" spans="1:8" ht="12" customHeight="1" x14ac:dyDescent="0.25">
      <c r="A38" s="159"/>
      <c r="B38" s="160"/>
      <c r="C38" s="160"/>
      <c r="D38" s="160" t="s">
        <v>437</v>
      </c>
      <c r="E38" s="160"/>
      <c r="F38" s="161"/>
      <c r="G38" s="162"/>
      <c r="H38" s="162"/>
    </row>
    <row r="39" spans="1:8" ht="13.5" customHeight="1" x14ac:dyDescent="0.2">
      <c r="A39" s="166"/>
      <c r="B39" s="167"/>
      <c r="C39" s="167"/>
      <c r="D39" s="167" t="s">
        <v>438</v>
      </c>
      <c r="E39" s="167"/>
      <c r="F39" s="168">
        <v>18</v>
      </c>
      <c r="G39" s="169"/>
      <c r="H39" s="169"/>
    </row>
    <row r="40" spans="1:8" ht="24" customHeight="1" x14ac:dyDescent="0.2">
      <c r="A40" s="154">
        <v>17</v>
      </c>
      <c r="B40" s="155" t="s">
        <v>421</v>
      </c>
      <c r="C40" s="155" t="s">
        <v>439</v>
      </c>
      <c r="D40" s="155" t="s">
        <v>440</v>
      </c>
      <c r="E40" s="155" t="s">
        <v>191</v>
      </c>
      <c r="F40" s="156">
        <v>11.5</v>
      </c>
      <c r="G40" s="157"/>
      <c r="H40" s="158">
        <f>ROUND(F40*G40,2)</f>
        <v>0</v>
      </c>
    </row>
    <row r="41" spans="1:8" ht="12" customHeight="1" x14ac:dyDescent="0.25">
      <c r="A41" s="159"/>
      <c r="B41" s="160"/>
      <c r="C41" s="160"/>
      <c r="D41" s="160" t="s">
        <v>441</v>
      </c>
      <c r="E41" s="160"/>
      <c r="F41" s="161"/>
      <c r="G41" s="162"/>
      <c r="H41" s="162"/>
    </row>
    <row r="42" spans="1:8" ht="30.75" customHeight="1" x14ac:dyDescent="0.25">
      <c r="A42" s="146"/>
      <c r="B42" s="147"/>
      <c r="C42" s="147" t="s">
        <v>24</v>
      </c>
      <c r="D42" s="147" t="s">
        <v>442</v>
      </c>
      <c r="E42" s="147"/>
      <c r="F42" s="148"/>
      <c r="G42" s="149"/>
      <c r="H42" s="149">
        <f>H43+H63+H81</f>
        <v>0</v>
      </c>
    </row>
    <row r="43" spans="1:8" ht="28.5" customHeight="1" x14ac:dyDescent="0.25">
      <c r="A43" s="150"/>
      <c r="B43" s="151"/>
      <c r="C43" s="151" t="s">
        <v>443</v>
      </c>
      <c r="D43" s="151" t="s">
        <v>444</v>
      </c>
      <c r="E43" s="151"/>
      <c r="F43" s="152"/>
      <c r="G43" s="153"/>
      <c r="H43" s="153">
        <f>SUM(H44:H55)</f>
        <v>0</v>
      </c>
    </row>
    <row r="44" spans="1:8" ht="13.5" customHeight="1" x14ac:dyDescent="0.2">
      <c r="A44" s="154">
        <v>18</v>
      </c>
      <c r="B44" s="155" t="s">
        <v>443</v>
      </c>
      <c r="C44" s="155" t="s">
        <v>445</v>
      </c>
      <c r="D44" s="155" t="s">
        <v>446</v>
      </c>
      <c r="E44" s="155" t="s">
        <v>191</v>
      </c>
      <c r="F44" s="156">
        <v>26</v>
      </c>
      <c r="G44" s="157"/>
      <c r="H44" s="158">
        <f t="shared" ref="H44:H47" si="3">ROUND(F44*G44,2)</f>
        <v>0</v>
      </c>
    </row>
    <row r="45" spans="1:8" ht="13.5" customHeight="1" x14ac:dyDescent="0.2">
      <c r="A45" s="154">
        <v>19</v>
      </c>
      <c r="B45" s="155" t="s">
        <v>443</v>
      </c>
      <c r="C45" s="155" t="s">
        <v>447</v>
      </c>
      <c r="D45" s="155" t="s">
        <v>448</v>
      </c>
      <c r="E45" s="155" t="s">
        <v>191</v>
      </c>
      <c r="F45" s="156">
        <v>22</v>
      </c>
      <c r="G45" s="157"/>
      <c r="H45" s="158">
        <f t="shared" si="3"/>
        <v>0</v>
      </c>
    </row>
    <row r="46" spans="1:8" ht="13.5" customHeight="1" x14ac:dyDescent="0.2">
      <c r="A46" s="154">
        <v>20</v>
      </c>
      <c r="B46" s="155" t="s">
        <v>443</v>
      </c>
      <c r="C46" s="155" t="s">
        <v>449</v>
      </c>
      <c r="D46" s="155" t="s">
        <v>450</v>
      </c>
      <c r="E46" s="155" t="s">
        <v>191</v>
      </c>
      <c r="F46" s="156">
        <v>6</v>
      </c>
      <c r="G46" s="157"/>
      <c r="H46" s="158">
        <f t="shared" si="3"/>
        <v>0</v>
      </c>
    </row>
    <row r="47" spans="1:8" ht="13.5" customHeight="1" x14ac:dyDescent="0.2">
      <c r="A47" s="154">
        <v>21</v>
      </c>
      <c r="B47" s="155" t="s">
        <v>443</v>
      </c>
      <c r="C47" s="155" t="s">
        <v>451</v>
      </c>
      <c r="D47" s="155" t="s">
        <v>452</v>
      </c>
      <c r="E47" s="155" t="s">
        <v>191</v>
      </c>
      <c r="F47" s="156">
        <v>11</v>
      </c>
      <c r="G47" s="157"/>
      <c r="H47" s="158">
        <f t="shared" si="3"/>
        <v>0</v>
      </c>
    </row>
    <row r="48" spans="1:8" ht="21" customHeight="1" x14ac:dyDescent="0.25">
      <c r="A48" s="159"/>
      <c r="B48" s="160"/>
      <c r="C48" s="160"/>
      <c r="D48" s="160" t="s">
        <v>453</v>
      </c>
      <c r="E48" s="160"/>
      <c r="F48" s="161"/>
      <c r="G48" s="162"/>
      <c r="H48" s="162"/>
    </row>
    <row r="49" spans="1:8" ht="13.5" customHeight="1" x14ac:dyDescent="0.2">
      <c r="A49" s="154">
        <v>22</v>
      </c>
      <c r="B49" s="155" t="s">
        <v>443</v>
      </c>
      <c r="C49" s="155" t="s">
        <v>454</v>
      </c>
      <c r="D49" s="155" t="s">
        <v>455</v>
      </c>
      <c r="E49" s="155" t="s">
        <v>191</v>
      </c>
      <c r="F49" s="156">
        <v>9</v>
      </c>
      <c r="G49" s="157"/>
      <c r="H49" s="158">
        <f t="shared" ref="H49:H62" si="4">ROUND(F49*G49,2)</f>
        <v>0</v>
      </c>
    </row>
    <row r="50" spans="1:8" ht="13.5" customHeight="1" x14ac:dyDescent="0.2">
      <c r="A50" s="154">
        <v>23</v>
      </c>
      <c r="B50" s="155" t="s">
        <v>443</v>
      </c>
      <c r="C50" s="155" t="s">
        <v>456</v>
      </c>
      <c r="D50" s="155" t="s">
        <v>457</v>
      </c>
      <c r="E50" s="155" t="s">
        <v>191</v>
      </c>
      <c r="F50" s="156">
        <v>9</v>
      </c>
      <c r="G50" s="157"/>
      <c r="H50" s="158">
        <f t="shared" si="4"/>
        <v>0</v>
      </c>
    </row>
    <row r="51" spans="1:8" ht="13.5" customHeight="1" x14ac:dyDescent="0.2">
      <c r="A51" s="154">
        <v>24</v>
      </c>
      <c r="B51" s="155" t="s">
        <v>443</v>
      </c>
      <c r="C51" s="155" t="s">
        <v>458</v>
      </c>
      <c r="D51" s="155" t="s">
        <v>459</v>
      </c>
      <c r="E51" s="155" t="s">
        <v>191</v>
      </c>
      <c r="F51" s="156">
        <v>7</v>
      </c>
      <c r="G51" s="157"/>
      <c r="H51" s="158">
        <f t="shared" si="4"/>
        <v>0</v>
      </c>
    </row>
    <row r="52" spans="1:8" ht="24" customHeight="1" x14ac:dyDescent="0.2">
      <c r="A52" s="154">
        <v>25</v>
      </c>
      <c r="B52" s="155" t="s">
        <v>443</v>
      </c>
      <c r="C52" s="155" t="s">
        <v>460</v>
      </c>
      <c r="D52" s="155" t="s">
        <v>461</v>
      </c>
      <c r="E52" s="155" t="s">
        <v>191</v>
      </c>
      <c r="F52" s="156">
        <v>3</v>
      </c>
      <c r="G52" s="157"/>
      <c r="H52" s="158">
        <f t="shared" si="4"/>
        <v>0</v>
      </c>
    </row>
    <row r="53" spans="1:8" ht="13.5" customHeight="1" x14ac:dyDescent="0.2">
      <c r="A53" s="154">
        <v>26</v>
      </c>
      <c r="B53" s="155" t="s">
        <v>443</v>
      </c>
      <c r="C53" s="155" t="s">
        <v>462</v>
      </c>
      <c r="D53" s="155" t="s">
        <v>463</v>
      </c>
      <c r="E53" s="155" t="s">
        <v>131</v>
      </c>
      <c r="F53" s="156">
        <v>5</v>
      </c>
      <c r="G53" s="157"/>
      <c r="H53" s="158">
        <f t="shared" si="4"/>
        <v>0</v>
      </c>
    </row>
    <row r="54" spans="1:8" ht="13.5" customHeight="1" x14ac:dyDescent="0.2">
      <c r="A54" s="154">
        <v>27</v>
      </c>
      <c r="B54" s="155" t="s">
        <v>443</v>
      </c>
      <c r="C54" s="155" t="s">
        <v>464</v>
      </c>
      <c r="D54" s="155" t="s">
        <v>465</v>
      </c>
      <c r="E54" s="155" t="s">
        <v>131</v>
      </c>
      <c r="F54" s="156">
        <v>4</v>
      </c>
      <c r="G54" s="157"/>
      <c r="H54" s="158">
        <f t="shared" si="4"/>
        <v>0</v>
      </c>
    </row>
    <row r="55" spans="1:8" ht="13.5" customHeight="1" x14ac:dyDescent="0.2">
      <c r="A55" s="154">
        <v>28</v>
      </c>
      <c r="B55" s="155" t="s">
        <v>443</v>
      </c>
      <c r="C55" s="155" t="s">
        <v>466</v>
      </c>
      <c r="D55" s="155" t="s">
        <v>467</v>
      </c>
      <c r="E55" s="155" t="s">
        <v>131</v>
      </c>
      <c r="F55" s="156">
        <v>7</v>
      </c>
      <c r="G55" s="157"/>
      <c r="H55" s="158">
        <f t="shared" si="4"/>
        <v>0</v>
      </c>
    </row>
    <row r="56" spans="1:8" ht="13.5" customHeight="1" x14ac:dyDescent="0.2">
      <c r="A56" s="154">
        <v>29</v>
      </c>
      <c r="B56" s="155" t="s">
        <v>443</v>
      </c>
      <c r="C56" s="155" t="s">
        <v>468</v>
      </c>
      <c r="D56" s="155" t="s">
        <v>469</v>
      </c>
      <c r="E56" s="155" t="s">
        <v>131</v>
      </c>
      <c r="F56" s="156">
        <v>5</v>
      </c>
      <c r="G56" s="157"/>
      <c r="H56" s="158">
        <f t="shared" si="4"/>
        <v>0</v>
      </c>
    </row>
    <row r="57" spans="1:8" ht="24" customHeight="1" x14ac:dyDescent="0.2">
      <c r="A57" s="154">
        <v>30</v>
      </c>
      <c r="B57" s="155" t="s">
        <v>443</v>
      </c>
      <c r="C57" s="155" t="s">
        <v>470</v>
      </c>
      <c r="D57" s="155" t="s">
        <v>471</v>
      </c>
      <c r="E57" s="155" t="s">
        <v>131</v>
      </c>
      <c r="F57" s="156">
        <v>2</v>
      </c>
      <c r="G57" s="157"/>
      <c r="H57" s="158">
        <f t="shared" si="4"/>
        <v>0</v>
      </c>
    </row>
    <row r="58" spans="1:8" ht="24" customHeight="1" x14ac:dyDescent="0.2">
      <c r="A58" s="154">
        <v>31</v>
      </c>
      <c r="B58" s="155" t="s">
        <v>443</v>
      </c>
      <c r="C58" s="155" t="s">
        <v>472</v>
      </c>
      <c r="D58" s="155" t="s">
        <v>473</v>
      </c>
      <c r="E58" s="155" t="s">
        <v>131</v>
      </c>
      <c r="F58" s="156">
        <v>1</v>
      </c>
      <c r="G58" s="157"/>
      <c r="H58" s="158">
        <f t="shared" si="4"/>
        <v>0</v>
      </c>
    </row>
    <row r="59" spans="1:8" ht="24" customHeight="1" x14ac:dyDescent="0.2">
      <c r="A59" s="154">
        <v>32</v>
      </c>
      <c r="B59" s="155" t="s">
        <v>443</v>
      </c>
      <c r="C59" s="155" t="s">
        <v>474</v>
      </c>
      <c r="D59" s="155" t="s">
        <v>475</v>
      </c>
      <c r="E59" s="155" t="s">
        <v>131</v>
      </c>
      <c r="F59" s="156">
        <v>1</v>
      </c>
      <c r="G59" s="157"/>
      <c r="H59" s="158">
        <f t="shared" si="4"/>
        <v>0</v>
      </c>
    </row>
    <row r="60" spans="1:8" ht="13.5" customHeight="1" x14ac:dyDescent="0.2">
      <c r="A60" s="154">
        <v>33</v>
      </c>
      <c r="B60" s="155" t="s">
        <v>443</v>
      </c>
      <c r="C60" s="155" t="s">
        <v>476</v>
      </c>
      <c r="D60" s="155" t="s">
        <v>477</v>
      </c>
      <c r="E60" s="155" t="s">
        <v>131</v>
      </c>
      <c r="F60" s="156">
        <v>1</v>
      </c>
      <c r="G60" s="157"/>
      <c r="H60" s="158">
        <f t="shared" si="4"/>
        <v>0</v>
      </c>
    </row>
    <row r="61" spans="1:8" ht="13.5" customHeight="1" x14ac:dyDescent="0.2">
      <c r="A61" s="154">
        <v>34</v>
      </c>
      <c r="B61" s="155" t="s">
        <v>443</v>
      </c>
      <c r="C61" s="155" t="s">
        <v>478</v>
      </c>
      <c r="D61" s="155" t="s">
        <v>479</v>
      </c>
      <c r="E61" s="155" t="s">
        <v>191</v>
      </c>
      <c r="F61" s="156">
        <v>90</v>
      </c>
      <c r="G61" s="157"/>
      <c r="H61" s="158">
        <f t="shared" si="4"/>
        <v>0</v>
      </c>
    </row>
    <row r="62" spans="1:8" ht="24" customHeight="1" x14ac:dyDescent="0.2">
      <c r="A62" s="154">
        <v>35</v>
      </c>
      <c r="B62" s="155" t="s">
        <v>443</v>
      </c>
      <c r="C62" s="155" t="s">
        <v>480</v>
      </c>
      <c r="D62" s="155" t="s">
        <v>481</v>
      </c>
      <c r="E62" s="155" t="s">
        <v>163</v>
      </c>
      <c r="F62" s="156">
        <v>0.33700000000000002</v>
      </c>
      <c r="G62" s="157"/>
      <c r="H62" s="158">
        <f t="shared" si="4"/>
        <v>0</v>
      </c>
    </row>
    <row r="63" spans="1:8" ht="28.5" customHeight="1" x14ac:dyDescent="0.25">
      <c r="A63" s="150"/>
      <c r="B63" s="151"/>
      <c r="C63" s="151" t="s">
        <v>482</v>
      </c>
      <c r="D63" s="151" t="s">
        <v>483</v>
      </c>
      <c r="E63" s="151"/>
      <c r="F63" s="152"/>
      <c r="G63" s="153"/>
      <c r="H63" s="153">
        <f>SUM(H64:H75)</f>
        <v>0</v>
      </c>
    </row>
    <row r="64" spans="1:8" ht="24" customHeight="1" x14ac:dyDescent="0.2">
      <c r="A64" s="154">
        <v>36</v>
      </c>
      <c r="B64" s="155" t="s">
        <v>443</v>
      </c>
      <c r="C64" s="155" t="s">
        <v>484</v>
      </c>
      <c r="D64" s="155" t="s">
        <v>485</v>
      </c>
      <c r="E64" s="155" t="s">
        <v>191</v>
      </c>
      <c r="F64" s="156">
        <v>38</v>
      </c>
      <c r="G64" s="157"/>
      <c r="H64" s="158">
        <f t="shared" ref="H64:H75" si="5">ROUND(F64*G64,2)</f>
        <v>0</v>
      </c>
    </row>
    <row r="65" spans="1:8" ht="24" customHeight="1" x14ac:dyDescent="0.2">
      <c r="A65" s="154">
        <v>37</v>
      </c>
      <c r="B65" s="155" t="s">
        <v>443</v>
      </c>
      <c r="C65" s="155" t="s">
        <v>486</v>
      </c>
      <c r="D65" s="155" t="s">
        <v>487</v>
      </c>
      <c r="E65" s="155" t="s">
        <v>191</v>
      </c>
      <c r="F65" s="156">
        <v>40</v>
      </c>
      <c r="G65" s="157"/>
      <c r="H65" s="158">
        <f t="shared" si="5"/>
        <v>0</v>
      </c>
    </row>
    <row r="66" spans="1:8" ht="24" customHeight="1" x14ac:dyDescent="0.2">
      <c r="A66" s="154">
        <v>38</v>
      </c>
      <c r="B66" s="155" t="s">
        <v>443</v>
      </c>
      <c r="C66" s="155" t="s">
        <v>488</v>
      </c>
      <c r="D66" s="155" t="s">
        <v>489</v>
      </c>
      <c r="E66" s="155" t="s">
        <v>191</v>
      </c>
      <c r="F66" s="156">
        <v>8</v>
      </c>
      <c r="G66" s="157"/>
      <c r="H66" s="158">
        <f t="shared" si="5"/>
        <v>0</v>
      </c>
    </row>
    <row r="67" spans="1:8" ht="24" customHeight="1" x14ac:dyDescent="0.2">
      <c r="A67" s="154">
        <v>39</v>
      </c>
      <c r="B67" s="155" t="s">
        <v>443</v>
      </c>
      <c r="C67" s="155" t="s">
        <v>490</v>
      </c>
      <c r="D67" s="155" t="s">
        <v>491</v>
      </c>
      <c r="E67" s="155" t="s">
        <v>191</v>
      </c>
      <c r="F67" s="156">
        <v>49</v>
      </c>
      <c r="G67" s="157"/>
      <c r="H67" s="158">
        <f t="shared" si="5"/>
        <v>0</v>
      </c>
    </row>
    <row r="68" spans="1:8" ht="24" customHeight="1" x14ac:dyDescent="0.2">
      <c r="A68" s="154">
        <v>40</v>
      </c>
      <c r="B68" s="155" t="s">
        <v>443</v>
      </c>
      <c r="C68" s="155" t="s">
        <v>492</v>
      </c>
      <c r="D68" s="155" t="s">
        <v>493</v>
      </c>
      <c r="E68" s="155" t="s">
        <v>191</v>
      </c>
      <c r="F68" s="156">
        <v>7</v>
      </c>
      <c r="G68" s="157"/>
      <c r="H68" s="158">
        <f t="shared" si="5"/>
        <v>0</v>
      </c>
    </row>
    <row r="69" spans="1:8" ht="24" customHeight="1" x14ac:dyDescent="0.2">
      <c r="A69" s="154">
        <v>41</v>
      </c>
      <c r="B69" s="155" t="s">
        <v>443</v>
      </c>
      <c r="C69" s="155" t="s">
        <v>494</v>
      </c>
      <c r="D69" s="155" t="s">
        <v>495</v>
      </c>
      <c r="E69" s="155" t="s">
        <v>191</v>
      </c>
      <c r="F69" s="156">
        <v>22</v>
      </c>
      <c r="G69" s="157"/>
      <c r="H69" s="158">
        <f t="shared" si="5"/>
        <v>0</v>
      </c>
    </row>
    <row r="70" spans="1:8" ht="13.5" customHeight="1" x14ac:dyDescent="0.2">
      <c r="A70" s="154">
        <v>42</v>
      </c>
      <c r="B70" s="155" t="s">
        <v>443</v>
      </c>
      <c r="C70" s="155" t="s">
        <v>496</v>
      </c>
      <c r="D70" s="155" t="s">
        <v>497</v>
      </c>
      <c r="E70" s="155" t="s">
        <v>131</v>
      </c>
      <c r="F70" s="156">
        <v>24</v>
      </c>
      <c r="G70" s="157"/>
      <c r="H70" s="158">
        <f t="shared" si="5"/>
        <v>0</v>
      </c>
    </row>
    <row r="71" spans="1:8" ht="24" customHeight="1" x14ac:dyDescent="0.2">
      <c r="A71" s="154">
        <v>43</v>
      </c>
      <c r="B71" s="155" t="s">
        <v>443</v>
      </c>
      <c r="C71" s="155" t="s">
        <v>498</v>
      </c>
      <c r="D71" s="155" t="s">
        <v>499</v>
      </c>
      <c r="E71" s="155" t="s">
        <v>324</v>
      </c>
      <c r="F71" s="156">
        <v>1</v>
      </c>
      <c r="G71" s="157"/>
      <c r="H71" s="158">
        <f t="shared" si="5"/>
        <v>0</v>
      </c>
    </row>
    <row r="72" spans="1:8" ht="13.5" customHeight="1" x14ac:dyDescent="0.2">
      <c r="A72" s="154">
        <v>44</v>
      </c>
      <c r="B72" s="155" t="s">
        <v>443</v>
      </c>
      <c r="C72" s="155" t="s">
        <v>500</v>
      </c>
      <c r="D72" s="155" t="s">
        <v>501</v>
      </c>
      <c r="E72" s="155" t="s">
        <v>131</v>
      </c>
      <c r="F72" s="156">
        <v>1</v>
      </c>
      <c r="G72" s="157"/>
      <c r="H72" s="158">
        <f t="shared" si="5"/>
        <v>0</v>
      </c>
    </row>
    <row r="73" spans="1:8" ht="24" customHeight="1" x14ac:dyDescent="0.2">
      <c r="A73" s="154">
        <v>45</v>
      </c>
      <c r="B73" s="155" t="s">
        <v>443</v>
      </c>
      <c r="C73" s="155" t="s">
        <v>502</v>
      </c>
      <c r="D73" s="155" t="s">
        <v>503</v>
      </c>
      <c r="E73" s="155" t="s">
        <v>131</v>
      </c>
      <c r="F73" s="156">
        <v>1</v>
      </c>
      <c r="G73" s="157"/>
      <c r="H73" s="158">
        <f t="shared" si="5"/>
        <v>0</v>
      </c>
    </row>
    <row r="74" spans="1:8" ht="24" customHeight="1" x14ac:dyDescent="0.2">
      <c r="A74" s="154">
        <v>46</v>
      </c>
      <c r="B74" s="155" t="s">
        <v>443</v>
      </c>
      <c r="C74" s="155" t="s">
        <v>504</v>
      </c>
      <c r="D74" s="155" t="s">
        <v>505</v>
      </c>
      <c r="E74" s="155" t="s">
        <v>131</v>
      </c>
      <c r="F74" s="156">
        <v>2</v>
      </c>
      <c r="G74" s="157"/>
      <c r="H74" s="158">
        <f t="shared" si="5"/>
        <v>0</v>
      </c>
    </row>
    <row r="75" spans="1:8" ht="24" customHeight="1" x14ac:dyDescent="0.2">
      <c r="A75" s="154">
        <v>47</v>
      </c>
      <c r="B75" s="155" t="s">
        <v>443</v>
      </c>
      <c r="C75" s="155" t="s">
        <v>506</v>
      </c>
      <c r="D75" s="155" t="s">
        <v>507</v>
      </c>
      <c r="E75" s="155" t="s">
        <v>131</v>
      </c>
      <c r="F75" s="156">
        <v>1</v>
      </c>
      <c r="G75" s="157"/>
      <c r="H75" s="158">
        <f t="shared" si="5"/>
        <v>0</v>
      </c>
    </row>
    <row r="76" spans="1:8" ht="12" customHeight="1" x14ac:dyDescent="0.25">
      <c r="A76" s="159"/>
      <c r="B76" s="160"/>
      <c r="C76" s="160"/>
      <c r="D76" s="160" t="s">
        <v>508</v>
      </c>
      <c r="E76" s="160"/>
      <c r="F76" s="161"/>
      <c r="G76" s="162"/>
      <c r="H76" s="162"/>
    </row>
    <row r="77" spans="1:8" ht="13.5" customHeight="1" x14ac:dyDescent="0.2">
      <c r="A77" s="154">
        <v>48</v>
      </c>
      <c r="B77" s="155" t="s">
        <v>443</v>
      </c>
      <c r="C77" s="155" t="s">
        <v>509</v>
      </c>
      <c r="D77" s="155" t="s">
        <v>510</v>
      </c>
      <c r="E77" s="155" t="s">
        <v>191</v>
      </c>
      <c r="F77" s="156">
        <v>96</v>
      </c>
      <c r="G77" s="157"/>
      <c r="H77" s="158">
        <f>ROUND(F77*G77,2)</f>
        <v>0</v>
      </c>
    </row>
    <row r="78" spans="1:8" ht="12" customHeight="1" x14ac:dyDescent="0.25">
      <c r="A78" s="159"/>
      <c r="B78" s="160"/>
      <c r="C78" s="160"/>
      <c r="D78" s="160" t="s">
        <v>511</v>
      </c>
      <c r="E78" s="160"/>
      <c r="F78" s="161"/>
      <c r="G78" s="162"/>
      <c r="H78" s="162"/>
    </row>
    <row r="79" spans="1:8" ht="13.5" customHeight="1" x14ac:dyDescent="0.2">
      <c r="A79" s="154">
        <v>49</v>
      </c>
      <c r="B79" s="155" t="s">
        <v>443</v>
      </c>
      <c r="C79" s="155" t="s">
        <v>512</v>
      </c>
      <c r="D79" s="155" t="s">
        <v>513</v>
      </c>
      <c r="E79" s="155" t="s">
        <v>191</v>
      </c>
      <c r="F79" s="156">
        <v>96</v>
      </c>
      <c r="G79" s="157"/>
      <c r="H79" s="158">
        <f t="shared" ref="H79:H80" si="6">ROUND(F79*G79,2)</f>
        <v>0</v>
      </c>
    </row>
    <row r="80" spans="1:8" ht="24" customHeight="1" x14ac:dyDescent="0.2">
      <c r="A80" s="154">
        <v>50</v>
      </c>
      <c r="B80" s="155" t="s">
        <v>443</v>
      </c>
      <c r="C80" s="155" t="s">
        <v>514</v>
      </c>
      <c r="D80" s="155" t="s">
        <v>515</v>
      </c>
      <c r="E80" s="155" t="s">
        <v>163</v>
      </c>
      <c r="F80" s="156">
        <v>0.12</v>
      </c>
      <c r="G80" s="157"/>
      <c r="H80" s="158">
        <f t="shared" si="6"/>
        <v>0</v>
      </c>
    </row>
    <row r="81" spans="1:8" ht="28.5" customHeight="1" x14ac:dyDescent="0.25">
      <c r="A81" s="150"/>
      <c r="B81" s="151"/>
      <c r="C81" s="151" t="s">
        <v>516</v>
      </c>
      <c r="D81" s="151" t="s">
        <v>517</v>
      </c>
      <c r="E81" s="151"/>
      <c r="F81" s="152"/>
      <c r="G81" s="153"/>
      <c r="H81" s="153">
        <f>SUM(H82:H93)</f>
        <v>0</v>
      </c>
    </row>
    <row r="82" spans="1:8" s="451" customFormat="1" ht="40.799999999999997" customHeight="1" x14ac:dyDescent="0.25">
      <c r="A82" s="445">
        <v>51</v>
      </c>
      <c r="B82" s="446" t="s">
        <v>443</v>
      </c>
      <c r="C82" s="446" t="s">
        <v>1128</v>
      </c>
      <c r="D82" s="447" t="s">
        <v>1129</v>
      </c>
      <c r="E82" s="446" t="s">
        <v>324</v>
      </c>
      <c r="F82" s="448">
        <v>6</v>
      </c>
      <c r="G82" s="449"/>
      <c r="H82" s="450">
        <f t="shared" ref="H82:H83" si="7">ROUND(F82*G82,2)</f>
        <v>0</v>
      </c>
    </row>
    <row r="83" spans="1:8" ht="24" customHeight="1" x14ac:dyDescent="0.2">
      <c r="A83" s="154">
        <v>52</v>
      </c>
      <c r="B83" s="155" t="s">
        <v>443</v>
      </c>
      <c r="C83" s="155" t="s">
        <v>518</v>
      </c>
      <c r="D83" s="155" t="s">
        <v>519</v>
      </c>
      <c r="E83" s="155" t="s">
        <v>324</v>
      </c>
      <c r="F83" s="156">
        <v>0</v>
      </c>
      <c r="G83" s="157"/>
      <c r="H83" s="158">
        <f t="shared" si="7"/>
        <v>0</v>
      </c>
    </row>
    <row r="84" spans="1:8" ht="12" customHeight="1" x14ac:dyDescent="0.25">
      <c r="A84" s="159"/>
      <c r="B84" s="160"/>
      <c r="C84" s="160"/>
      <c r="D84" s="160" t="s">
        <v>520</v>
      </c>
      <c r="E84" s="160"/>
      <c r="F84" s="161"/>
      <c r="G84" s="162"/>
      <c r="H84" s="162"/>
    </row>
    <row r="85" spans="1:8" ht="24" customHeight="1" x14ac:dyDescent="0.2">
      <c r="A85" s="154">
        <v>53</v>
      </c>
      <c r="B85" s="155" t="s">
        <v>443</v>
      </c>
      <c r="C85" s="155" t="s">
        <v>521</v>
      </c>
      <c r="D85" s="155" t="s">
        <v>522</v>
      </c>
      <c r="E85" s="155" t="s">
        <v>324</v>
      </c>
      <c r="F85" s="156">
        <v>3</v>
      </c>
      <c r="G85" s="157"/>
      <c r="H85" s="158">
        <f t="shared" ref="H85:H86" si="8">ROUND(F85*G85,2)</f>
        <v>0</v>
      </c>
    </row>
    <row r="86" spans="1:8" ht="24" customHeight="1" x14ac:dyDescent="0.2">
      <c r="A86" s="154">
        <v>54</v>
      </c>
      <c r="B86" s="155" t="s">
        <v>443</v>
      </c>
      <c r="C86" s="155" t="s">
        <v>523</v>
      </c>
      <c r="D86" s="155" t="s">
        <v>524</v>
      </c>
      <c r="E86" s="155" t="s">
        <v>324</v>
      </c>
      <c r="F86" s="156">
        <v>4</v>
      </c>
      <c r="G86" s="157"/>
      <c r="H86" s="158">
        <f t="shared" si="8"/>
        <v>0</v>
      </c>
    </row>
    <row r="87" spans="1:8" ht="12" customHeight="1" x14ac:dyDescent="0.25">
      <c r="A87" s="159"/>
      <c r="B87" s="160"/>
      <c r="C87" s="160"/>
      <c r="D87" s="160" t="s">
        <v>525</v>
      </c>
      <c r="E87" s="160"/>
      <c r="F87" s="161"/>
      <c r="G87" s="162"/>
      <c r="H87" s="162"/>
    </row>
    <row r="88" spans="1:8" ht="24" customHeight="1" x14ac:dyDescent="0.2">
      <c r="A88" s="154">
        <v>55</v>
      </c>
      <c r="B88" s="155" t="s">
        <v>443</v>
      </c>
      <c r="C88" s="155" t="s">
        <v>526</v>
      </c>
      <c r="D88" s="155" t="s">
        <v>527</v>
      </c>
      <c r="E88" s="155" t="s">
        <v>324</v>
      </c>
      <c r="F88" s="156">
        <v>0</v>
      </c>
      <c r="G88" s="157"/>
      <c r="H88" s="158">
        <f t="shared" ref="H88:H91" si="9">ROUND(F88*G88,2)</f>
        <v>0</v>
      </c>
    </row>
    <row r="89" spans="1:8" ht="24" customHeight="1" x14ac:dyDescent="0.2">
      <c r="A89" s="154">
        <v>56</v>
      </c>
      <c r="B89" s="155" t="s">
        <v>443</v>
      </c>
      <c r="C89" s="155" t="s">
        <v>528</v>
      </c>
      <c r="D89" s="155" t="s">
        <v>529</v>
      </c>
      <c r="E89" s="155" t="s">
        <v>324</v>
      </c>
      <c r="F89" s="156">
        <v>1</v>
      </c>
      <c r="G89" s="157"/>
      <c r="H89" s="158">
        <f t="shared" si="9"/>
        <v>0</v>
      </c>
    </row>
    <row r="90" spans="1:8" ht="24" customHeight="1" x14ac:dyDescent="0.2">
      <c r="A90" s="154">
        <v>57</v>
      </c>
      <c r="B90" s="155" t="s">
        <v>443</v>
      </c>
      <c r="C90" s="155" t="s">
        <v>530</v>
      </c>
      <c r="D90" s="155" t="s">
        <v>531</v>
      </c>
      <c r="E90" s="155" t="s">
        <v>131</v>
      </c>
      <c r="F90" s="156">
        <f>17-3</f>
        <v>14</v>
      </c>
      <c r="G90" s="157"/>
      <c r="H90" s="158">
        <f t="shared" si="9"/>
        <v>0</v>
      </c>
    </row>
    <row r="91" spans="1:8" ht="24" customHeight="1" x14ac:dyDescent="0.2">
      <c r="A91" s="154">
        <v>58</v>
      </c>
      <c r="B91" s="155" t="s">
        <v>443</v>
      </c>
      <c r="C91" s="155" t="s">
        <v>532</v>
      </c>
      <c r="D91" s="155" t="s">
        <v>533</v>
      </c>
      <c r="E91" s="155" t="s">
        <v>324</v>
      </c>
      <c r="F91" s="156">
        <v>5</v>
      </c>
      <c r="G91" s="157"/>
      <c r="H91" s="158">
        <f t="shared" si="9"/>
        <v>0</v>
      </c>
    </row>
    <row r="92" spans="1:8" ht="12" customHeight="1" x14ac:dyDescent="0.25">
      <c r="A92" s="159"/>
      <c r="B92" s="160"/>
      <c r="C92" s="160"/>
      <c r="D92" s="160" t="s">
        <v>534</v>
      </c>
      <c r="E92" s="160"/>
      <c r="F92" s="161"/>
      <c r="G92" s="162"/>
      <c r="H92" s="162"/>
    </row>
    <row r="93" spans="1:8" ht="13.5" customHeight="1" x14ac:dyDescent="0.2">
      <c r="A93" s="154">
        <v>59</v>
      </c>
      <c r="B93" s="155" t="s">
        <v>443</v>
      </c>
      <c r="C93" s="155" t="s">
        <v>535</v>
      </c>
      <c r="D93" s="155" t="s">
        <v>536</v>
      </c>
      <c r="E93" s="155" t="s">
        <v>131</v>
      </c>
      <c r="F93" s="156">
        <v>4</v>
      </c>
      <c r="G93" s="157"/>
      <c r="H93" s="158">
        <f t="shared" ref="H93:H96" si="10">ROUND(F93*G93,2)</f>
        <v>0</v>
      </c>
    </row>
    <row r="94" spans="1:8" ht="13.5" customHeight="1" x14ac:dyDescent="0.2">
      <c r="A94" s="154">
        <v>60</v>
      </c>
      <c r="B94" s="155" t="s">
        <v>443</v>
      </c>
      <c r="C94" s="155" t="s">
        <v>537</v>
      </c>
      <c r="D94" s="155" t="s">
        <v>538</v>
      </c>
      <c r="E94" s="155" t="s">
        <v>131</v>
      </c>
      <c r="F94" s="156">
        <v>3</v>
      </c>
      <c r="G94" s="157"/>
      <c r="H94" s="158">
        <f t="shared" si="10"/>
        <v>0</v>
      </c>
    </row>
    <row r="95" spans="1:8" ht="13.5" customHeight="1" x14ac:dyDescent="0.2">
      <c r="A95" s="154">
        <v>61</v>
      </c>
      <c r="B95" s="155" t="s">
        <v>443</v>
      </c>
      <c r="C95" s="155" t="s">
        <v>539</v>
      </c>
      <c r="D95" s="155" t="s">
        <v>540</v>
      </c>
      <c r="E95" s="155" t="s">
        <v>131</v>
      </c>
      <c r="F95" s="156">
        <v>1</v>
      </c>
      <c r="G95" s="157"/>
      <c r="H95" s="158">
        <f t="shared" si="10"/>
        <v>0</v>
      </c>
    </row>
    <row r="96" spans="1:8" ht="24" customHeight="1" x14ac:dyDescent="0.2">
      <c r="A96" s="154">
        <v>62</v>
      </c>
      <c r="B96" s="155" t="s">
        <v>443</v>
      </c>
      <c r="C96" s="155" t="s">
        <v>541</v>
      </c>
      <c r="D96" s="155" t="s">
        <v>542</v>
      </c>
      <c r="E96" s="155" t="s">
        <v>163</v>
      </c>
      <c r="F96" s="156">
        <f>0.402-0.02</f>
        <v>0.38200000000000001</v>
      </c>
      <c r="G96" s="157"/>
      <c r="H96" s="158">
        <f t="shared" si="10"/>
        <v>0</v>
      </c>
    </row>
    <row r="97" spans="1:8" ht="30.75" customHeight="1" x14ac:dyDescent="0.25">
      <c r="A97" s="170"/>
      <c r="B97" s="171"/>
      <c r="C97" s="171"/>
      <c r="D97" s="171" t="s">
        <v>543</v>
      </c>
      <c r="E97" s="171"/>
      <c r="F97" s="172"/>
      <c r="G97" s="173"/>
      <c r="H97" s="173">
        <f>H13+H42</f>
        <v>0</v>
      </c>
    </row>
  </sheetData>
  <mergeCells count="1">
    <mergeCell ref="A1:H1"/>
  </mergeCells>
  <conditionalFormatting sqref="G15">
    <cfRule type="cellIs" dxfId="306" priority="173" operator="notEqual">
      <formula>0</formula>
    </cfRule>
    <cfRule type="cellIs" dxfId="305" priority="111" operator="notEqual">
      <formula>0</formula>
    </cfRule>
  </conditionalFormatting>
  <conditionalFormatting sqref="G16">
    <cfRule type="cellIs" dxfId="304" priority="172" operator="notEqual">
      <formula>0</formula>
    </cfRule>
  </conditionalFormatting>
  <conditionalFormatting sqref="G17">
    <cfRule type="cellIs" dxfId="303" priority="171" operator="notEqual">
      <formula>0</formula>
    </cfRule>
  </conditionalFormatting>
  <conditionalFormatting sqref="G18">
    <cfRule type="cellIs" dxfId="302" priority="170" operator="notEqual">
      <formula>0</formula>
    </cfRule>
  </conditionalFormatting>
  <conditionalFormatting sqref="G19">
    <cfRule type="cellIs" dxfId="301" priority="169" operator="notEqual">
      <formula>0</formula>
    </cfRule>
  </conditionalFormatting>
  <conditionalFormatting sqref="G20">
    <cfRule type="cellIs" dxfId="300" priority="168" operator="notEqual">
      <formula>0</formula>
    </cfRule>
  </conditionalFormatting>
  <conditionalFormatting sqref="G22">
    <cfRule type="cellIs" dxfId="299" priority="167" operator="notEqual">
      <formula>0</formula>
    </cfRule>
  </conditionalFormatting>
  <conditionalFormatting sqref="G23">
    <cfRule type="cellIs" dxfId="298" priority="166" operator="notEqual">
      <formula>0</formula>
    </cfRule>
  </conditionalFormatting>
  <conditionalFormatting sqref="G24">
    <cfRule type="cellIs" dxfId="297" priority="165" operator="notEqual">
      <formula>0</formula>
    </cfRule>
  </conditionalFormatting>
  <conditionalFormatting sqref="G25">
    <cfRule type="cellIs" dxfId="296" priority="164" operator="notEqual">
      <formula>0</formula>
    </cfRule>
  </conditionalFormatting>
  <conditionalFormatting sqref="G26">
    <cfRule type="cellIs" dxfId="295" priority="163" operator="notEqual">
      <formula>0</formula>
    </cfRule>
  </conditionalFormatting>
  <conditionalFormatting sqref="G30">
    <cfRule type="cellIs" dxfId="294" priority="162" operator="notEqual">
      <formula>0</formula>
    </cfRule>
  </conditionalFormatting>
  <conditionalFormatting sqref="G32">
    <cfRule type="cellIs" dxfId="293" priority="161" operator="notEqual">
      <formula>0</formula>
    </cfRule>
  </conditionalFormatting>
  <conditionalFormatting sqref="G34">
    <cfRule type="cellIs" dxfId="292" priority="160" operator="notEqual">
      <formula>0</formula>
    </cfRule>
  </conditionalFormatting>
  <conditionalFormatting sqref="G35">
    <cfRule type="cellIs" dxfId="291" priority="159" operator="notEqual">
      <formula>0</formula>
    </cfRule>
  </conditionalFormatting>
  <conditionalFormatting sqref="G37">
    <cfRule type="cellIs" dxfId="290" priority="158" operator="notEqual">
      <formula>0</formula>
    </cfRule>
  </conditionalFormatting>
  <conditionalFormatting sqref="G40">
    <cfRule type="cellIs" dxfId="289" priority="157" operator="notEqual">
      <formula>0</formula>
    </cfRule>
  </conditionalFormatting>
  <conditionalFormatting sqref="G44">
    <cfRule type="cellIs" dxfId="288" priority="156" operator="notEqual">
      <formula>0</formula>
    </cfRule>
  </conditionalFormatting>
  <conditionalFormatting sqref="G45">
    <cfRule type="cellIs" dxfId="287" priority="155" operator="notEqual">
      <formula>0</formula>
    </cfRule>
  </conditionalFormatting>
  <conditionalFormatting sqref="G46">
    <cfRule type="cellIs" dxfId="286" priority="154" operator="notEqual">
      <formula>0</formula>
    </cfRule>
  </conditionalFormatting>
  <conditionalFormatting sqref="G47">
    <cfRule type="cellIs" dxfId="285" priority="153" operator="notEqual">
      <formula>0</formula>
    </cfRule>
  </conditionalFormatting>
  <conditionalFormatting sqref="G49">
    <cfRule type="cellIs" dxfId="284" priority="152" operator="notEqual">
      <formula>0</formula>
    </cfRule>
  </conditionalFormatting>
  <conditionalFormatting sqref="G50">
    <cfRule type="cellIs" dxfId="283" priority="151" operator="notEqual">
      <formula>0</formula>
    </cfRule>
  </conditionalFormatting>
  <conditionalFormatting sqref="G51">
    <cfRule type="cellIs" dxfId="282" priority="150" operator="notEqual">
      <formula>0</formula>
    </cfRule>
  </conditionalFormatting>
  <conditionalFormatting sqref="G52">
    <cfRule type="cellIs" dxfId="281" priority="149" operator="notEqual">
      <formula>0</formula>
    </cfRule>
  </conditionalFormatting>
  <conditionalFormatting sqref="G53">
    <cfRule type="cellIs" dxfId="280" priority="148" operator="notEqual">
      <formula>0</formula>
    </cfRule>
  </conditionalFormatting>
  <conditionalFormatting sqref="G54">
    <cfRule type="cellIs" dxfId="279" priority="147" operator="notEqual">
      <formula>0</formula>
    </cfRule>
  </conditionalFormatting>
  <conditionalFormatting sqref="G55">
    <cfRule type="cellIs" dxfId="278" priority="146" operator="notEqual">
      <formula>0</formula>
    </cfRule>
  </conditionalFormatting>
  <conditionalFormatting sqref="G56">
    <cfRule type="cellIs" dxfId="277" priority="145" operator="notEqual">
      <formula>0</formula>
    </cfRule>
  </conditionalFormatting>
  <conditionalFormatting sqref="G57">
    <cfRule type="cellIs" dxfId="276" priority="144" operator="notEqual">
      <formula>0</formula>
    </cfRule>
  </conditionalFormatting>
  <conditionalFormatting sqref="G58">
    <cfRule type="cellIs" dxfId="275" priority="143" operator="notEqual">
      <formula>0</formula>
    </cfRule>
  </conditionalFormatting>
  <conditionalFormatting sqref="G59">
    <cfRule type="cellIs" dxfId="274" priority="142" operator="notEqual">
      <formula>0</formula>
    </cfRule>
  </conditionalFormatting>
  <conditionalFormatting sqref="G60">
    <cfRule type="cellIs" dxfId="273" priority="141" operator="notEqual">
      <formula>0</formula>
    </cfRule>
  </conditionalFormatting>
  <conditionalFormatting sqref="G61">
    <cfRule type="cellIs" dxfId="272" priority="140" operator="notEqual">
      <formula>0</formula>
    </cfRule>
  </conditionalFormatting>
  <conditionalFormatting sqref="G62">
    <cfRule type="cellIs" dxfId="271" priority="139" operator="notEqual">
      <formula>0</formula>
    </cfRule>
  </conditionalFormatting>
  <conditionalFormatting sqref="G64">
    <cfRule type="cellIs" dxfId="270" priority="138" operator="notEqual">
      <formula>0</formula>
    </cfRule>
  </conditionalFormatting>
  <conditionalFormatting sqref="G65">
    <cfRule type="cellIs" dxfId="269" priority="137" operator="notEqual">
      <formula>0</formula>
    </cfRule>
  </conditionalFormatting>
  <conditionalFormatting sqref="G66">
    <cfRule type="cellIs" dxfId="268" priority="136" operator="notEqual">
      <formula>0</formula>
    </cfRule>
  </conditionalFormatting>
  <conditionalFormatting sqref="G67">
    <cfRule type="cellIs" dxfId="267" priority="135" operator="notEqual">
      <formula>0</formula>
    </cfRule>
  </conditionalFormatting>
  <conditionalFormatting sqref="G68">
    <cfRule type="cellIs" dxfId="266" priority="134" operator="notEqual">
      <formula>0</formula>
    </cfRule>
  </conditionalFormatting>
  <conditionalFormatting sqref="G69">
    <cfRule type="cellIs" dxfId="265" priority="133" operator="notEqual">
      <formula>0</formula>
    </cfRule>
  </conditionalFormatting>
  <conditionalFormatting sqref="G70">
    <cfRule type="cellIs" dxfId="264" priority="132" operator="notEqual">
      <formula>0</formula>
    </cfRule>
  </conditionalFormatting>
  <conditionalFormatting sqref="G71">
    <cfRule type="cellIs" dxfId="263" priority="131" operator="notEqual">
      <formula>0</formula>
    </cfRule>
  </conditionalFormatting>
  <conditionalFormatting sqref="G72">
    <cfRule type="cellIs" dxfId="262" priority="130" operator="notEqual">
      <formula>0</formula>
    </cfRule>
  </conditionalFormatting>
  <conditionalFormatting sqref="G73">
    <cfRule type="cellIs" dxfId="261" priority="129" operator="notEqual">
      <formula>0</formula>
    </cfRule>
  </conditionalFormatting>
  <conditionalFormatting sqref="G74">
    <cfRule type="cellIs" dxfId="260" priority="128" operator="notEqual">
      <formula>0</formula>
    </cfRule>
  </conditionalFormatting>
  <conditionalFormatting sqref="G75">
    <cfRule type="cellIs" dxfId="259" priority="127" operator="notEqual">
      <formula>0</formula>
    </cfRule>
  </conditionalFormatting>
  <conditionalFormatting sqref="G77">
    <cfRule type="cellIs" dxfId="258" priority="126" operator="notEqual">
      <formula>0</formula>
    </cfRule>
  </conditionalFormatting>
  <conditionalFormatting sqref="G79">
    <cfRule type="cellIs" dxfId="257" priority="125" operator="notEqual">
      <formula>0</formula>
    </cfRule>
  </conditionalFormatting>
  <conditionalFormatting sqref="G80">
    <cfRule type="cellIs" dxfId="256" priority="124" operator="notEqual">
      <formula>0</formula>
    </cfRule>
  </conditionalFormatting>
  <conditionalFormatting sqref="G82">
    <cfRule type="cellIs" dxfId="255" priority="123" operator="notEqual">
      <formula>0</formula>
    </cfRule>
  </conditionalFormatting>
  <conditionalFormatting sqref="G83">
    <cfRule type="cellIs" dxfId="254" priority="122" operator="notEqual">
      <formula>0</formula>
    </cfRule>
  </conditionalFormatting>
  <conditionalFormatting sqref="G85">
    <cfRule type="cellIs" dxfId="253" priority="121" operator="notEqual">
      <formula>0</formula>
    </cfRule>
  </conditionalFormatting>
  <conditionalFormatting sqref="G86">
    <cfRule type="cellIs" dxfId="252" priority="120" operator="notEqual">
      <formula>0</formula>
    </cfRule>
  </conditionalFormatting>
  <conditionalFormatting sqref="G88">
    <cfRule type="cellIs" dxfId="251" priority="119" operator="notEqual">
      <formula>0</formula>
    </cfRule>
  </conditionalFormatting>
  <conditionalFormatting sqref="G89">
    <cfRule type="cellIs" dxfId="250" priority="118" operator="notEqual">
      <formula>0</formula>
    </cfRule>
  </conditionalFormatting>
  <conditionalFormatting sqref="G90">
    <cfRule type="cellIs" dxfId="249" priority="117" operator="notEqual">
      <formula>0</formula>
    </cfRule>
  </conditionalFormatting>
  <conditionalFormatting sqref="G91">
    <cfRule type="cellIs" dxfId="248" priority="116" operator="notEqual">
      <formula>0</formula>
    </cfRule>
  </conditionalFormatting>
  <conditionalFormatting sqref="G93">
    <cfRule type="cellIs" dxfId="247" priority="115" operator="notEqual">
      <formula>0</formula>
    </cfRule>
  </conditionalFormatting>
  <conditionalFormatting sqref="G94">
    <cfRule type="cellIs" dxfId="246" priority="114" operator="notEqual">
      <formula>0</formula>
    </cfRule>
  </conditionalFormatting>
  <conditionalFormatting sqref="G95">
    <cfRule type="cellIs" dxfId="245" priority="113" operator="notEqual">
      <formula>0</formula>
    </cfRule>
  </conditionalFormatting>
  <conditionalFormatting sqref="G96">
    <cfRule type="cellIs" dxfId="244" priority="112" operator="notEqual">
      <formula>0</formula>
    </cfRule>
  </conditionalFormatting>
  <conditionalFormatting sqref="G16">
    <cfRule type="cellIs" dxfId="243" priority="109" operator="notEqual">
      <formula>0</formula>
    </cfRule>
    <cfRule type="cellIs" dxfId="242" priority="110" operator="notEqual">
      <formula>0</formula>
    </cfRule>
  </conditionalFormatting>
  <conditionalFormatting sqref="G17">
    <cfRule type="cellIs" dxfId="241" priority="107" operator="notEqual">
      <formula>0</formula>
    </cfRule>
    <cfRule type="cellIs" dxfId="240" priority="108" operator="notEqual">
      <formula>0</formula>
    </cfRule>
  </conditionalFormatting>
  <conditionalFormatting sqref="G18">
    <cfRule type="cellIs" dxfId="239" priority="105" operator="notEqual">
      <formula>0</formula>
    </cfRule>
    <cfRule type="cellIs" dxfId="238" priority="106" operator="notEqual">
      <formula>0</formula>
    </cfRule>
  </conditionalFormatting>
  <conditionalFormatting sqref="G19">
    <cfRule type="cellIs" dxfId="237" priority="103" operator="notEqual">
      <formula>0</formula>
    </cfRule>
    <cfRule type="cellIs" dxfId="236" priority="104" operator="notEqual">
      <formula>0</formula>
    </cfRule>
  </conditionalFormatting>
  <conditionalFormatting sqref="G20">
    <cfRule type="cellIs" dxfId="235" priority="101" operator="notEqual">
      <formula>0</formula>
    </cfRule>
    <cfRule type="cellIs" dxfId="234" priority="102" operator="notEqual">
      <formula>0</formula>
    </cfRule>
  </conditionalFormatting>
  <conditionalFormatting sqref="G22">
    <cfRule type="cellIs" dxfId="233" priority="99" operator="notEqual">
      <formula>0</formula>
    </cfRule>
    <cfRule type="cellIs" dxfId="232" priority="100" operator="notEqual">
      <formula>0</formula>
    </cfRule>
  </conditionalFormatting>
  <conditionalFormatting sqref="G23">
    <cfRule type="cellIs" dxfId="231" priority="97" operator="notEqual">
      <formula>0</formula>
    </cfRule>
    <cfRule type="cellIs" dxfId="230" priority="98" operator="notEqual">
      <formula>0</formula>
    </cfRule>
  </conditionalFormatting>
  <conditionalFormatting sqref="G24">
    <cfRule type="cellIs" dxfId="229" priority="95" operator="notEqual">
      <formula>0</formula>
    </cfRule>
    <cfRule type="cellIs" dxfId="228" priority="96" operator="notEqual">
      <formula>0</formula>
    </cfRule>
  </conditionalFormatting>
  <conditionalFormatting sqref="G25">
    <cfRule type="cellIs" dxfId="227" priority="93" operator="notEqual">
      <formula>0</formula>
    </cfRule>
    <cfRule type="cellIs" dxfId="226" priority="94" operator="notEqual">
      <formula>0</formula>
    </cfRule>
  </conditionalFormatting>
  <conditionalFormatting sqref="G30">
    <cfRule type="cellIs" dxfId="225" priority="91" operator="notEqual">
      <formula>0</formula>
    </cfRule>
    <cfRule type="cellIs" dxfId="224" priority="92" operator="notEqual">
      <formula>0</formula>
    </cfRule>
  </conditionalFormatting>
  <conditionalFormatting sqref="G26">
    <cfRule type="cellIs" dxfId="223" priority="89" operator="notEqual">
      <formula>0</formula>
    </cfRule>
    <cfRule type="cellIs" dxfId="222" priority="90" operator="notEqual">
      <formula>0</formula>
    </cfRule>
  </conditionalFormatting>
  <conditionalFormatting sqref="G30">
    <cfRule type="cellIs" dxfId="221" priority="87" operator="notEqual">
      <formula>0</formula>
    </cfRule>
    <cfRule type="cellIs" dxfId="220" priority="88" operator="notEqual">
      <formula>0</formula>
    </cfRule>
  </conditionalFormatting>
  <conditionalFormatting sqref="G32">
    <cfRule type="cellIs" dxfId="219" priority="85" operator="notEqual">
      <formula>0</formula>
    </cfRule>
    <cfRule type="cellIs" dxfId="218" priority="86" operator="notEqual">
      <formula>0</formula>
    </cfRule>
  </conditionalFormatting>
  <conditionalFormatting sqref="G34">
    <cfRule type="cellIs" dxfId="217" priority="83" operator="notEqual">
      <formula>0</formula>
    </cfRule>
    <cfRule type="cellIs" dxfId="216" priority="84" operator="notEqual">
      <formula>0</formula>
    </cfRule>
  </conditionalFormatting>
  <conditionalFormatting sqref="G35">
    <cfRule type="cellIs" dxfId="215" priority="81" operator="notEqual">
      <formula>0</formula>
    </cfRule>
    <cfRule type="cellIs" dxfId="214" priority="82" operator="notEqual">
      <formula>0</formula>
    </cfRule>
  </conditionalFormatting>
  <conditionalFormatting sqref="G37">
    <cfRule type="cellIs" dxfId="213" priority="79" operator="notEqual">
      <formula>0</formula>
    </cfRule>
    <cfRule type="cellIs" dxfId="212" priority="80" operator="notEqual">
      <formula>0</formula>
    </cfRule>
  </conditionalFormatting>
  <conditionalFormatting sqref="G35">
    <cfRule type="cellIs" dxfId="211" priority="77" operator="notEqual">
      <formula>0</formula>
    </cfRule>
    <cfRule type="cellIs" dxfId="210" priority="78" operator="notEqual">
      <formula>0</formula>
    </cfRule>
  </conditionalFormatting>
  <conditionalFormatting sqref="G40">
    <cfRule type="cellIs" dxfId="209" priority="75" operator="notEqual">
      <formula>0</formula>
    </cfRule>
    <cfRule type="cellIs" dxfId="208" priority="76" operator="notEqual">
      <formula>0</formula>
    </cfRule>
  </conditionalFormatting>
  <conditionalFormatting sqref="G37">
    <cfRule type="cellIs" dxfId="207" priority="73" operator="notEqual">
      <formula>0</formula>
    </cfRule>
    <cfRule type="cellIs" dxfId="206" priority="74" operator="notEqual">
      <formula>0</formula>
    </cfRule>
  </conditionalFormatting>
  <conditionalFormatting sqref="G44">
    <cfRule type="cellIs" dxfId="205" priority="71" operator="notEqual">
      <formula>0</formula>
    </cfRule>
    <cfRule type="cellIs" dxfId="204" priority="72" operator="notEqual">
      <formula>0</formula>
    </cfRule>
  </conditionalFormatting>
  <conditionalFormatting sqref="G45">
    <cfRule type="cellIs" dxfId="203" priority="69" operator="notEqual">
      <formula>0</formula>
    </cfRule>
    <cfRule type="cellIs" dxfId="202" priority="70" operator="notEqual">
      <formula>0</formula>
    </cfRule>
  </conditionalFormatting>
  <conditionalFormatting sqref="G46">
    <cfRule type="cellIs" dxfId="201" priority="67" operator="notEqual">
      <formula>0</formula>
    </cfRule>
    <cfRule type="cellIs" dxfId="200" priority="68" operator="notEqual">
      <formula>0</formula>
    </cfRule>
  </conditionalFormatting>
  <conditionalFormatting sqref="G47">
    <cfRule type="cellIs" dxfId="199" priority="65" operator="notEqual">
      <formula>0</formula>
    </cfRule>
    <cfRule type="cellIs" dxfId="198" priority="66" operator="notEqual">
      <formula>0</formula>
    </cfRule>
  </conditionalFormatting>
  <conditionalFormatting sqref="G49">
    <cfRule type="cellIs" dxfId="197" priority="63" operator="notEqual">
      <formula>0</formula>
    </cfRule>
    <cfRule type="cellIs" dxfId="196" priority="64" operator="notEqual">
      <formula>0</formula>
    </cfRule>
  </conditionalFormatting>
  <conditionalFormatting sqref="G50">
    <cfRule type="cellIs" dxfId="195" priority="61" operator="notEqual">
      <formula>0</formula>
    </cfRule>
    <cfRule type="cellIs" dxfId="194" priority="62" operator="notEqual">
      <formula>0</formula>
    </cfRule>
  </conditionalFormatting>
  <conditionalFormatting sqref="G51">
    <cfRule type="cellIs" dxfId="193" priority="59" operator="notEqual">
      <formula>0</formula>
    </cfRule>
    <cfRule type="cellIs" dxfId="192" priority="60" operator="notEqual">
      <formula>0</formula>
    </cfRule>
  </conditionalFormatting>
  <conditionalFormatting sqref="G52">
    <cfRule type="cellIs" dxfId="191" priority="57" operator="notEqual">
      <formula>0</formula>
    </cfRule>
    <cfRule type="cellIs" dxfId="190" priority="58" operator="notEqual">
      <formula>0</formula>
    </cfRule>
  </conditionalFormatting>
  <conditionalFormatting sqref="G53">
    <cfRule type="cellIs" dxfId="189" priority="55" operator="notEqual">
      <formula>0</formula>
    </cfRule>
    <cfRule type="cellIs" dxfId="188" priority="56" operator="notEqual">
      <formula>0</formula>
    </cfRule>
  </conditionalFormatting>
  <conditionalFormatting sqref="G54">
    <cfRule type="cellIs" dxfId="187" priority="53" operator="notEqual">
      <formula>0</formula>
    </cfRule>
    <cfRule type="cellIs" dxfId="186" priority="54" operator="notEqual">
      <formula>0</formula>
    </cfRule>
  </conditionalFormatting>
  <conditionalFormatting sqref="G55">
    <cfRule type="cellIs" dxfId="185" priority="51" operator="notEqual">
      <formula>0</formula>
    </cfRule>
    <cfRule type="cellIs" dxfId="184" priority="52" operator="notEqual">
      <formula>0</formula>
    </cfRule>
  </conditionalFormatting>
  <conditionalFormatting sqref="G56">
    <cfRule type="cellIs" dxfId="183" priority="49" operator="notEqual">
      <formula>0</formula>
    </cfRule>
    <cfRule type="cellIs" dxfId="182" priority="50" operator="notEqual">
      <formula>0</formula>
    </cfRule>
  </conditionalFormatting>
  <conditionalFormatting sqref="G57">
    <cfRule type="cellIs" dxfId="181" priority="47" operator="notEqual">
      <formula>0</formula>
    </cfRule>
    <cfRule type="cellIs" dxfId="180" priority="48" operator="notEqual">
      <formula>0</formula>
    </cfRule>
  </conditionalFormatting>
  <conditionalFormatting sqref="G58">
    <cfRule type="cellIs" dxfId="179" priority="45" operator="notEqual">
      <formula>0</formula>
    </cfRule>
    <cfRule type="cellIs" dxfId="178" priority="46" operator="notEqual">
      <formula>0</formula>
    </cfRule>
  </conditionalFormatting>
  <conditionalFormatting sqref="G59">
    <cfRule type="cellIs" dxfId="177" priority="43" operator="notEqual">
      <formula>0</formula>
    </cfRule>
    <cfRule type="cellIs" dxfId="176" priority="44" operator="notEqual">
      <formula>0</formula>
    </cfRule>
  </conditionalFormatting>
  <conditionalFormatting sqref="G60">
    <cfRule type="cellIs" dxfId="175" priority="41" operator="notEqual">
      <formula>0</formula>
    </cfRule>
    <cfRule type="cellIs" dxfId="174" priority="42" operator="notEqual">
      <formula>0</formula>
    </cfRule>
  </conditionalFormatting>
  <conditionalFormatting sqref="G61">
    <cfRule type="cellIs" dxfId="173" priority="39" operator="notEqual">
      <formula>0</formula>
    </cfRule>
    <cfRule type="cellIs" dxfId="172" priority="40" operator="notEqual">
      <formula>0</formula>
    </cfRule>
  </conditionalFormatting>
  <conditionalFormatting sqref="G62">
    <cfRule type="cellIs" dxfId="171" priority="37" operator="notEqual">
      <formula>0</formula>
    </cfRule>
    <cfRule type="cellIs" dxfId="170" priority="38" operator="notEqual">
      <formula>0</formula>
    </cfRule>
  </conditionalFormatting>
  <conditionalFormatting sqref="G64">
    <cfRule type="cellIs" dxfId="169" priority="35" operator="notEqual">
      <formula>0</formula>
    </cfRule>
    <cfRule type="cellIs" dxfId="168" priority="36" operator="notEqual">
      <formula>0</formula>
    </cfRule>
  </conditionalFormatting>
  <conditionalFormatting sqref="G65">
    <cfRule type="cellIs" dxfId="167" priority="33" operator="notEqual">
      <formula>0</formula>
    </cfRule>
    <cfRule type="cellIs" dxfId="166" priority="34" operator="notEqual">
      <formula>0</formula>
    </cfRule>
  </conditionalFormatting>
  <conditionalFormatting sqref="G66">
    <cfRule type="cellIs" dxfId="165" priority="31" operator="notEqual">
      <formula>0</formula>
    </cfRule>
    <cfRule type="cellIs" dxfId="164" priority="32" operator="notEqual">
      <formula>0</formula>
    </cfRule>
  </conditionalFormatting>
  <conditionalFormatting sqref="G67">
    <cfRule type="cellIs" dxfId="163" priority="29" operator="notEqual">
      <formula>0</formula>
    </cfRule>
    <cfRule type="cellIs" dxfId="162" priority="30" operator="notEqual">
      <formula>0</formula>
    </cfRule>
  </conditionalFormatting>
  <conditionalFormatting sqref="G68">
    <cfRule type="cellIs" dxfId="161" priority="27" operator="notEqual">
      <formula>0</formula>
    </cfRule>
    <cfRule type="cellIs" dxfId="160" priority="28" operator="notEqual">
      <formula>0</formula>
    </cfRule>
  </conditionalFormatting>
  <conditionalFormatting sqref="G69">
    <cfRule type="cellIs" dxfId="159" priority="25" operator="notEqual">
      <formula>0</formula>
    </cfRule>
    <cfRule type="cellIs" dxfId="158" priority="26" operator="notEqual">
      <formula>0</formula>
    </cfRule>
  </conditionalFormatting>
  <conditionalFormatting sqref="G70">
    <cfRule type="cellIs" dxfId="157" priority="23" operator="notEqual">
      <formula>0</formula>
    </cfRule>
    <cfRule type="cellIs" dxfId="156" priority="24" operator="notEqual">
      <formula>0</formula>
    </cfRule>
  </conditionalFormatting>
  <conditionalFormatting sqref="G71">
    <cfRule type="cellIs" dxfId="155" priority="21" operator="notEqual">
      <formula>0</formula>
    </cfRule>
    <cfRule type="cellIs" dxfId="154" priority="22" operator="notEqual">
      <formula>0</formula>
    </cfRule>
  </conditionalFormatting>
  <conditionalFormatting sqref="G72">
    <cfRule type="cellIs" dxfId="153" priority="19" operator="notEqual">
      <formula>0</formula>
    </cfRule>
    <cfRule type="cellIs" dxfId="152" priority="20" operator="notEqual">
      <formula>0</formula>
    </cfRule>
  </conditionalFormatting>
  <conditionalFormatting sqref="G73">
    <cfRule type="cellIs" dxfId="151" priority="17" operator="notEqual">
      <formula>0</formula>
    </cfRule>
    <cfRule type="cellIs" dxfId="150" priority="18" operator="notEqual">
      <formula>0</formula>
    </cfRule>
  </conditionalFormatting>
  <conditionalFormatting sqref="G74">
    <cfRule type="cellIs" dxfId="149" priority="15" operator="notEqual">
      <formula>0</formula>
    </cfRule>
    <cfRule type="cellIs" dxfId="148" priority="16" operator="notEqual">
      <formula>0</formula>
    </cfRule>
  </conditionalFormatting>
  <conditionalFormatting sqref="G75">
    <cfRule type="cellIs" dxfId="147" priority="13" operator="notEqual">
      <formula>0</formula>
    </cfRule>
    <cfRule type="cellIs" dxfId="146" priority="14" operator="notEqual">
      <formula>0</formula>
    </cfRule>
  </conditionalFormatting>
  <conditionalFormatting sqref="G75">
    <cfRule type="cellIs" dxfId="145" priority="11" operator="notEqual">
      <formula>0</formula>
    </cfRule>
    <cfRule type="cellIs" dxfId="144" priority="12" operator="notEqual">
      <formula>0</formula>
    </cfRule>
  </conditionalFormatting>
  <conditionalFormatting sqref="G77">
    <cfRule type="cellIs" dxfId="143" priority="9" operator="notEqual">
      <formula>0</formula>
    </cfRule>
    <cfRule type="cellIs" dxfId="142" priority="10" operator="notEqual">
      <formula>0</formula>
    </cfRule>
  </conditionalFormatting>
  <conditionalFormatting sqref="G79">
    <cfRule type="cellIs" dxfId="141" priority="7" operator="notEqual">
      <formula>0</formula>
    </cfRule>
    <cfRule type="cellIs" dxfId="140" priority="8" operator="notEqual">
      <formula>0</formula>
    </cfRule>
  </conditionalFormatting>
  <conditionalFormatting sqref="G82">
    <cfRule type="cellIs" dxfId="139" priority="5" operator="notEqual">
      <formula>0</formula>
    </cfRule>
    <cfRule type="cellIs" dxfId="138" priority="6" operator="notEqual">
      <formula>0</formula>
    </cfRule>
  </conditionalFormatting>
  <conditionalFormatting sqref="G83">
    <cfRule type="cellIs" dxfId="137" priority="3" operator="notEqual">
      <formula>0</formula>
    </cfRule>
    <cfRule type="cellIs" dxfId="136" priority="4" operator="notEqual">
      <formula>0</formula>
    </cfRule>
  </conditionalFormatting>
  <conditionalFormatting sqref="G86">
    <cfRule type="cellIs" dxfId="135" priority="2" operator="notEqual">
      <formula>0</formula>
    </cfRule>
  </conditionalFormatting>
  <conditionalFormatting sqref="G86">
    <cfRule type="cellIs" dxfId="134" priority="1" operator="notEqual">
      <formula>0</formula>
    </cfRule>
  </conditionalFormatting>
  <pageMargins left="0.39370079040527345" right="0.39370079040527345" top="0.7874015808105469" bottom="0.7874015808105469" header="0" footer="0"/>
  <pageSetup paperSize="9" scale="87" fitToHeight="100" orientation="portrait" blackAndWhite="1" r:id="rId1"/>
  <headerFooter alignWithMargins="0">
    <oddFooter>&amp;C   Strana &amp;P 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9"/>
  <sheetViews>
    <sheetView showZeros="0" view="pageBreakPreview" topLeftCell="A58" zoomScale="130" zoomScaleNormal="100" zoomScaleSheetLayoutView="130" workbookViewId="0">
      <selection activeCell="E52" sqref="E52"/>
    </sheetView>
  </sheetViews>
  <sheetFormatPr defaultColWidth="11.44140625" defaultRowHeight="13.8" x14ac:dyDescent="0.25"/>
  <cols>
    <col min="1" max="1" width="6.5546875" style="227" customWidth="1"/>
    <col min="2" max="2" width="56.44140625" style="228" customWidth="1"/>
    <col min="3" max="3" width="6.6640625" style="229" customWidth="1"/>
    <col min="4" max="4" width="6.6640625" style="230" customWidth="1"/>
    <col min="5" max="5" width="8.88671875" style="231" customWidth="1"/>
    <col min="6" max="6" width="9.5546875" style="232" customWidth="1"/>
    <col min="7" max="7" width="17.33203125" style="233" bestFit="1" customWidth="1"/>
    <col min="8" max="9" width="12.33203125" style="233" bestFit="1" customWidth="1"/>
    <col min="10" max="10" width="13.33203125" style="228" bestFit="1" customWidth="1"/>
    <col min="11" max="11" width="11.44140625" style="228" bestFit="1" customWidth="1"/>
    <col min="12" max="16384" width="11.44140625" style="228"/>
  </cols>
  <sheetData>
    <row r="1" spans="1:9" s="181" customFormat="1" ht="33.75" customHeight="1" x14ac:dyDescent="0.25">
      <c r="A1" s="178"/>
      <c r="B1" s="179" t="s">
        <v>544</v>
      </c>
      <c r="C1" s="511"/>
      <c r="D1" s="512"/>
      <c r="E1" s="513" t="s">
        <v>545</v>
      </c>
      <c r="F1" s="514"/>
      <c r="G1" s="180"/>
      <c r="H1" s="180"/>
      <c r="I1" s="180"/>
    </row>
    <row r="2" spans="1:9" s="181" customFormat="1" ht="18.75" customHeight="1" x14ac:dyDescent="0.25">
      <c r="A2" s="182"/>
      <c r="B2" s="183" t="s">
        <v>546</v>
      </c>
      <c r="C2" s="184"/>
      <c r="D2" s="185"/>
      <c r="E2" s="186"/>
      <c r="F2" s="187"/>
      <c r="G2" s="180"/>
      <c r="H2" s="180"/>
      <c r="I2" s="180"/>
    </row>
    <row r="3" spans="1:9" s="181" customFormat="1" ht="15.6" x14ac:dyDescent="0.25">
      <c r="A3" s="188" t="s">
        <v>547</v>
      </c>
      <c r="B3" s="189"/>
      <c r="C3" s="190"/>
      <c r="D3" s="191"/>
      <c r="E3" s="192"/>
      <c r="F3" s="193"/>
      <c r="G3" s="180"/>
      <c r="H3" s="180"/>
      <c r="I3" s="180"/>
    </row>
    <row r="4" spans="1:9" s="181" customFormat="1" ht="18.75" customHeight="1" x14ac:dyDescent="0.25">
      <c r="A4" s="194"/>
      <c r="B4" s="515" t="s">
        <v>548</v>
      </c>
      <c r="C4" s="515"/>
      <c r="D4" s="515"/>
      <c r="E4" s="515"/>
      <c r="F4" s="516"/>
      <c r="G4" s="180"/>
      <c r="H4" s="180"/>
      <c r="I4" s="180"/>
    </row>
    <row r="5" spans="1:9" s="181" customFormat="1" ht="20.25" customHeight="1" x14ac:dyDescent="0.25">
      <c r="A5" s="195"/>
      <c r="B5" s="196" t="s">
        <v>379</v>
      </c>
      <c r="C5" s="197" t="s">
        <v>549</v>
      </c>
      <c r="D5" s="198" t="s">
        <v>550</v>
      </c>
      <c r="E5" s="197" t="s">
        <v>551</v>
      </c>
      <c r="F5" s="199" t="s">
        <v>552</v>
      </c>
      <c r="G5" s="180"/>
      <c r="H5" s="180"/>
      <c r="I5" s="180"/>
    </row>
    <row r="6" spans="1:9" s="207" customFormat="1" x14ac:dyDescent="0.25">
      <c r="A6" s="200" t="s">
        <v>553</v>
      </c>
      <c r="B6" s="201" t="s">
        <v>554</v>
      </c>
      <c r="C6" s="202"/>
      <c r="D6" s="203"/>
      <c r="E6" s="204"/>
      <c r="F6" s="205">
        <f>E6*C6</f>
        <v>0</v>
      </c>
      <c r="G6" s="206"/>
      <c r="H6" s="206"/>
      <c r="I6" s="206"/>
    </row>
    <row r="7" spans="1:9" s="181" customFormat="1" ht="21.75" customHeight="1" x14ac:dyDescent="0.25">
      <c r="B7" s="208" t="s">
        <v>555</v>
      </c>
      <c r="C7" s="209">
        <v>20</v>
      </c>
      <c r="D7" s="210" t="s">
        <v>117</v>
      </c>
      <c r="E7" s="324"/>
      <c r="F7" s="212">
        <f>E7*C7</f>
        <v>0</v>
      </c>
      <c r="G7" s="180"/>
      <c r="H7" s="180"/>
      <c r="I7" s="180"/>
    </row>
    <row r="8" spans="1:9" s="181" customFormat="1" ht="21.75" customHeight="1" x14ac:dyDescent="0.25">
      <c r="A8" s="213"/>
      <c r="B8" s="208" t="s">
        <v>556</v>
      </c>
      <c r="C8" s="209">
        <v>1</v>
      </c>
      <c r="D8" s="210" t="s">
        <v>557</v>
      </c>
      <c r="E8" s="324"/>
      <c r="F8" s="212">
        <f>E8*C8</f>
        <v>0</v>
      </c>
      <c r="G8" s="180"/>
      <c r="H8" s="180"/>
      <c r="I8" s="180"/>
    </row>
    <row r="9" spans="1:9" s="181" customFormat="1" ht="21.75" customHeight="1" x14ac:dyDescent="0.25">
      <c r="A9" s="213"/>
      <c r="B9" s="208"/>
      <c r="C9" s="209"/>
      <c r="D9" s="210"/>
      <c r="E9" s="211"/>
      <c r="F9" s="212"/>
      <c r="G9" s="180"/>
      <c r="H9" s="180"/>
      <c r="I9" s="180"/>
    </row>
    <row r="10" spans="1:9" s="181" customFormat="1" ht="31.5" customHeight="1" x14ac:dyDescent="0.25">
      <c r="A10" s="213" t="s">
        <v>558</v>
      </c>
      <c r="B10" s="208" t="s">
        <v>559</v>
      </c>
      <c r="C10" s="209">
        <v>1</v>
      </c>
      <c r="D10" s="210" t="s">
        <v>557</v>
      </c>
      <c r="E10" s="324"/>
      <c r="F10" s="212">
        <f t="shared" ref="F10:F42" si="0">C10*E10</f>
        <v>0</v>
      </c>
      <c r="G10" s="180"/>
      <c r="H10" s="180"/>
      <c r="I10" s="180"/>
    </row>
    <row r="11" spans="1:9" s="181" customFormat="1" ht="20.25" customHeight="1" x14ac:dyDescent="0.25">
      <c r="A11" s="213"/>
      <c r="B11" s="208" t="s">
        <v>560</v>
      </c>
      <c r="C11" s="209">
        <v>1</v>
      </c>
      <c r="D11" s="210" t="s">
        <v>557</v>
      </c>
      <c r="E11" s="324"/>
      <c r="F11" s="212">
        <f t="shared" si="0"/>
        <v>0</v>
      </c>
      <c r="G11" s="180"/>
      <c r="H11" s="180"/>
      <c r="I11" s="180"/>
    </row>
    <row r="12" spans="1:9" s="181" customFormat="1" ht="21.75" customHeight="1" x14ac:dyDescent="0.25">
      <c r="A12" s="213" t="s">
        <v>561</v>
      </c>
      <c r="B12" s="208" t="s">
        <v>562</v>
      </c>
      <c r="C12" s="209">
        <v>1</v>
      </c>
      <c r="D12" s="210" t="s">
        <v>557</v>
      </c>
      <c r="E12" s="324"/>
      <c r="F12" s="212">
        <f t="shared" si="0"/>
        <v>0</v>
      </c>
      <c r="G12" s="180"/>
      <c r="H12" s="180"/>
      <c r="I12" s="180"/>
    </row>
    <row r="13" spans="1:9" s="181" customFormat="1" ht="25.5" customHeight="1" x14ac:dyDescent="0.25">
      <c r="A13" s="213"/>
      <c r="B13" s="208" t="s">
        <v>563</v>
      </c>
      <c r="C13" s="209">
        <v>1</v>
      </c>
      <c r="D13" s="210" t="s">
        <v>557</v>
      </c>
      <c r="E13" s="324"/>
      <c r="F13" s="212">
        <f t="shared" si="0"/>
        <v>0</v>
      </c>
      <c r="G13" s="180"/>
      <c r="H13" s="180"/>
      <c r="I13" s="180"/>
    </row>
    <row r="14" spans="1:9" s="181" customFormat="1" ht="21.75" customHeight="1" x14ac:dyDescent="0.25">
      <c r="A14" s="213" t="s">
        <v>564</v>
      </c>
      <c r="B14" s="208" t="s">
        <v>565</v>
      </c>
      <c r="C14" s="209">
        <v>1</v>
      </c>
      <c r="D14" s="210" t="s">
        <v>557</v>
      </c>
      <c r="E14" s="324"/>
      <c r="F14" s="212">
        <f t="shared" si="0"/>
        <v>0</v>
      </c>
      <c r="G14" s="180"/>
      <c r="H14" s="180"/>
      <c r="I14" s="180"/>
    </row>
    <row r="15" spans="1:9" s="181" customFormat="1" ht="21.75" customHeight="1" x14ac:dyDescent="0.25">
      <c r="A15" s="213" t="s">
        <v>566</v>
      </c>
      <c r="B15" s="208" t="s">
        <v>567</v>
      </c>
      <c r="C15" s="209">
        <v>1</v>
      </c>
      <c r="D15" s="210" t="s">
        <v>557</v>
      </c>
      <c r="E15" s="324"/>
      <c r="F15" s="212">
        <f t="shared" si="0"/>
        <v>0</v>
      </c>
      <c r="G15" s="180"/>
      <c r="H15" s="180"/>
      <c r="I15" s="180"/>
    </row>
    <row r="16" spans="1:9" s="181" customFormat="1" ht="21.75" customHeight="1" x14ac:dyDescent="0.25">
      <c r="A16" s="213" t="s">
        <v>568</v>
      </c>
      <c r="B16" s="208" t="s">
        <v>567</v>
      </c>
      <c r="C16" s="209">
        <v>4</v>
      </c>
      <c r="D16" s="210" t="s">
        <v>557</v>
      </c>
      <c r="E16" s="324"/>
      <c r="F16" s="212">
        <f t="shared" si="0"/>
        <v>0</v>
      </c>
      <c r="G16" s="180"/>
      <c r="H16" s="180"/>
      <c r="I16" s="180"/>
    </row>
    <row r="17" spans="1:9" s="181" customFormat="1" ht="21.75" customHeight="1" x14ac:dyDescent="0.25">
      <c r="A17" s="213" t="s">
        <v>569</v>
      </c>
      <c r="B17" s="208" t="s">
        <v>570</v>
      </c>
      <c r="C17" s="209">
        <v>2</v>
      </c>
      <c r="D17" s="210" t="s">
        <v>557</v>
      </c>
      <c r="E17" s="324"/>
      <c r="F17" s="212">
        <f t="shared" si="0"/>
        <v>0</v>
      </c>
      <c r="G17" s="180"/>
      <c r="H17" s="180"/>
      <c r="I17" s="180"/>
    </row>
    <row r="18" spans="1:9" s="181" customFormat="1" ht="21.75" customHeight="1" x14ac:dyDescent="0.25">
      <c r="A18" s="213" t="s">
        <v>571</v>
      </c>
      <c r="B18" s="208" t="s">
        <v>572</v>
      </c>
      <c r="C18" s="209">
        <v>1</v>
      </c>
      <c r="D18" s="210" t="s">
        <v>557</v>
      </c>
      <c r="E18" s="324"/>
      <c r="F18" s="212">
        <f t="shared" si="0"/>
        <v>0</v>
      </c>
      <c r="G18" s="180"/>
      <c r="H18" s="180"/>
      <c r="I18" s="180"/>
    </row>
    <row r="19" spans="1:9" s="181" customFormat="1" ht="21.75" customHeight="1" x14ac:dyDescent="0.25">
      <c r="A19" s="213" t="s">
        <v>573</v>
      </c>
      <c r="B19" s="214" t="s">
        <v>574</v>
      </c>
      <c r="C19" s="209">
        <v>1</v>
      </c>
      <c r="D19" s="210" t="s">
        <v>557</v>
      </c>
      <c r="E19" s="324"/>
      <c r="F19" s="212">
        <f t="shared" si="0"/>
        <v>0</v>
      </c>
      <c r="G19" s="180"/>
      <c r="H19" s="180"/>
      <c r="I19" s="180"/>
    </row>
    <row r="20" spans="1:9" s="181" customFormat="1" ht="21.75" customHeight="1" x14ac:dyDescent="0.25">
      <c r="A20" s="213" t="s">
        <v>575</v>
      </c>
      <c r="B20" s="214" t="s">
        <v>576</v>
      </c>
      <c r="C20" s="209">
        <v>1</v>
      </c>
      <c r="D20" s="210" t="s">
        <v>557</v>
      </c>
      <c r="E20" s="324"/>
      <c r="F20" s="212">
        <f t="shared" si="0"/>
        <v>0</v>
      </c>
      <c r="G20" s="180"/>
      <c r="H20" s="180"/>
      <c r="I20" s="180"/>
    </row>
    <row r="21" spans="1:9" s="181" customFormat="1" ht="21.75" customHeight="1" x14ac:dyDescent="0.25">
      <c r="A21" s="213" t="s">
        <v>577</v>
      </c>
      <c r="B21" s="214" t="s">
        <v>578</v>
      </c>
      <c r="C21" s="209">
        <v>1</v>
      </c>
      <c r="D21" s="210" t="s">
        <v>198</v>
      </c>
      <c r="E21" s="324"/>
      <c r="F21" s="212">
        <f t="shared" si="0"/>
        <v>0</v>
      </c>
      <c r="G21" s="180"/>
      <c r="H21" s="180"/>
      <c r="I21" s="180"/>
    </row>
    <row r="22" spans="1:9" s="181" customFormat="1" ht="19.5" customHeight="1" x14ac:dyDescent="0.25">
      <c r="A22" s="213"/>
      <c r="B22" s="214"/>
      <c r="C22" s="209"/>
      <c r="D22" s="210"/>
      <c r="E22" s="211"/>
      <c r="F22" s="212">
        <f t="shared" si="0"/>
        <v>0</v>
      </c>
      <c r="G22" s="180"/>
      <c r="H22" s="180"/>
      <c r="I22" s="180"/>
    </row>
    <row r="23" spans="1:9" s="181" customFormat="1" ht="19.5" customHeight="1" x14ac:dyDescent="0.25">
      <c r="A23" s="213"/>
      <c r="B23" s="214" t="s">
        <v>579</v>
      </c>
      <c r="C23" s="209">
        <v>5</v>
      </c>
      <c r="D23" s="210" t="s">
        <v>117</v>
      </c>
      <c r="E23" s="324"/>
      <c r="F23" s="212">
        <f t="shared" si="0"/>
        <v>0</v>
      </c>
      <c r="G23" s="180"/>
      <c r="H23" s="180"/>
      <c r="I23" s="180"/>
    </row>
    <row r="24" spans="1:9" s="181" customFormat="1" ht="19.5" customHeight="1" x14ac:dyDescent="0.25">
      <c r="A24" s="213"/>
      <c r="B24" s="214" t="s">
        <v>580</v>
      </c>
      <c r="C24" s="209">
        <v>4</v>
      </c>
      <c r="D24" s="210" t="s">
        <v>581</v>
      </c>
      <c r="E24" s="324"/>
      <c r="F24" s="212">
        <f t="shared" si="0"/>
        <v>0</v>
      </c>
      <c r="G24" s="180"/>
      <c r="H24" s="180"/>
      <c r="I24" s="180"/>
    </row>
    <row r="25" spans="1:9" s="181" customFormat="1" ht="19.5" customHeight="1" x14ac:dyDescent="0.25">
      <c r="A25" s="213"/>
      <c r="B25" s="214"/>
      <c r="C25" s="209"/>
      <c r="D25" s="210"/>
      <c r="E25" s="211"/>
      <c r="F25" s="212">
        <f t="shared" si="0"/>
        <v>0</v>
      </c>
      <c r="G25" s="180"/>
      <c r="H25" s="180"/>
      <c r="I25" s="180"/>
    </row>
    <row r="26" spans="1:9" s="181" customFormat="1" ht="19.5" customHeight="1" x14ac:dyDescent="0.25">
      <c r="A26" s="213"/>
      <c r="B26" s="214" t="s">
        <v>582</v>
      </c>
      <c r="C26" s="209">
        <v>10</v>
      </c>
      <c r="D26" s="210" t="s">
        <v>191</v>
      </c>
      <c r="E26" s="324"/>
      <c r="F26" s="212">
        <f t="shared" si="0"/>
        <v>0</v>
      </c>
      <c r="G26" s="180"/>
      <c r="H26" s="180"/>
      <c r="I26" s="180"/>
    </row>
    <row r="27" spans="1:9" s="181" customFormat="1" ht="19.5" customHeight="1" x14ac:dyDescent="0.25">
      <c r="A27" s="213"/>
      <c r="B27" s="214" t="s">
        <v>583</v>
      </c>
      <c r="C27" s="209">
        <v>4</v>
      </c>
      <c r="D27" s="210" t="s">
        <v>191</v>
      </c>
      <c r="E27" s="324"/>
      <c r="F27" s="212">
        <f t="shared" si="0"/>
        <v>0</v>
      </c>
      <c r="G27" s="180"/>
      <c r="H27" s="180"/>
      <c r="I27" s="180"/>
    </row>
    <row r="28" spans="1:9" s="181" customFormat="1" ht="19.5" customHeight="1" x14ac:dyDescent="0.25">
      <c r="A28" s="213"/>
      <c r="B28" s="214" t="s">
        <v>584</v>
      </c>
      <c r="C28" s="209">
        <v>2</v>
      </c>
      <c r="D28" s="210" t="s">
        <v>191</v>
      </c>
      <c r="E28" s="324"/>
      <c r="F28" s="212">
        <f t="shared" si="0"/>
        <v>0</v>
      </c>
      <c r="G28" s="180"/>
      <c r="H28" s="180"/>
      <c r="I28" s="180"/>
    </row>
    <row r="29" spans="1:9" s="181" customFormat="1" ht="19.5" customHeight="1" x14ac:dyDescent="0.25">
      <c r="A29" s="213"/>
      <c r="B29" s="214"/>
      <c r="C29" s="209"/>
      <c r="D29" s="210"/>
      <c r="E29" s="215"/>
      <c r="F29" s="212">
        <f t="shared" si="0"/>
        <v>0</v>
      </c>
      <c r="G29" s="180"/>
      <c r="H29" s="180"/>
      <c r="I29" s="180"/>
    </row>
    <row r="30" spans="1:9" s="181" customFormat="1" ht="19.5" customHeight="1" x14ac:dyDescent="0.25">
      <c r="A30" s="213"/>
      <c r="B30" s="214" t="s">
        <v>585</v>
      </c>
      <c r="C30" s="209">
        <v>4</v>
      </c>
      <c r="D30" s="210" t="s">
        <v>191</v>
      </c>
      <c r="E30" s="324"/>
      <c r="F30" s="212">
        <f t="shared" si="0"/>
        <v>0</v>
      </c>
      <c r="G30" s="180"/>
      <c r="H30" s="180"/>
      <c r="I30" s="180"/>
    </row>
    <row r="31" spans="1:9" s="181" customFormat="1" ht="19.5" customHeight="1" x14ac:dyDescent="0.25">
      <c r="A31" s="213"/>
      <c r="B31" s="214" t="s">
        <v>586</v>
      </c>
      <c r="C31" s="209">
        <v>10</v>
      </c>
      <c r="D31" s="210" t="s">
        <v>191</v>
      </c>
      <c r="E31" s="324"/>
      <c r="F31" s="212">
        <f t="shared" si="0"/>
        <v>0</v>
      </c>
      <c r="G31" s="180"/>
      <c r="H31" s="180"/>
      <c r="I31" s="180"/>
    </row>
    <row r="32" spans="1:9" s="181" customFormat="1" ht="19.5" customHeight="1" x14ac:dyDescent="0.25">
      <c r="A32" s="213"/>
      <c r="B32" s="214" t="s">
        <v>587</v>
      </c>
      <c r="C32" s="209">
        <v>3</v>
      </c>
      <c r="D32" s="210" t="s">
        <v>191</v>
      </c>
      <c r="E32" s="324"/>
      <c r="F32" s="212">
        <f t="shared" si="0"/>
        <v>0</v>
      </c>
      <c r="G32" s="180"/>
      <c r="H32" s="180"/>
      <c r="I32" s="180"/>
    </row>
    <row r="33" spans="1:9" s="181" customFormat="1" ht="19.5" customHeight="1" x14ac:dyDescent="0.25">
      <c r="A33" s="213"/>
      <c r="B33" s="208"/>
      <c r="C33" s="209"/>
      <c r="D33" s="210"/>
      <c r="E33" s="215"/>
      <c r="F33" s="212">
        <f t="shared" si="0"/>
        <v>0</v>
      </c>
      <c r="G33" s="180"/>
      <c r="H33" s="180"/>
      <c r="I33" s="180"/>
    </row>
    <row r="34" spans="1:9" s="181" customFormat="1" ht="19.5" customHeight="1" x14ac:dyDescent="0.25">
      <c r="A34" s="213"/>
      <c r="B34" s="208" t="s">
        <v>588</v>
      </c>
      <c r="C34" s="216">
        <v>10</v>
      </c>
      <c r="D34" s="217" t="s">
        <v>589</v>
      </c>
      <c r="E34" s="324"/>
      <c r="F34" s="212">
        <f t="shared" si="0"/>
        <v>0</v>
      </c>
      <c r="G34" s="180"/>
      <c r="H34" s="180"/>
      <c r="I34" s="180"/>
    </row>
    <row r="35" spans="1:9" s="181" customFormat="1" ht="19.5" customHeight="1" x14ac:dyDescent="0.25">
      <c r="A35" s="213"/>
      <c r="B35" s="208"/>
      <c r="C35" s="216"/>
      <c r="D35" s="217"/>
      <c r="E35" s="211"/>
      <c r="F35" s="212">
        <f t="shared" si="0"/>
        <v>0</v>
      </c>
      <c r="G35" s="180"/>
      <c r="H35" s="180"/>
      <c r="I35" s="180"/>
    </row>
    <row r="36" spans="1:9" s="181" customFormat="1" ht="30" customHeight="1" x14ac:dyDescent="0.25">
      <c r="A36" s="213"/>
      <c r="B36" s="208" t="s">
        <v>590</v>
      </c>
      <c r="C36" s="216">
        <v>16</v>
      </c>
      <c r="D36" s="217" t="s">
        <v>581</v>
      </c>
      <c r="E36" s="324"/>
      <c r="F36" s="212">
        <f t="shared" si="0"/>
        <v>0</v>
      </c>
      <c r="G36" s="180"/>
      <c r="H36" s="180"/>
      <c r="I36" s="180"/>
    </row>
    <row r="37" spans="1:9" s="181" customFormat="1" ht="19.5" customHeight="1" x14ac:dyDescent="0.25">
      <c r="A37" s="213"/>
      <c r="B37" s="208"/>
      <c r="C37" s="216"/>
      <c r="D37" s="217"/>
      <c r="E37" s="211"/>
      <c r="F37" s="212">
        <f t="shared" si="0"/>
        <v>0</v>
      </c>
      <c r="G37" s="180"/>
      <c r="H37" s="180"/>
      <c r="I37" s="180"/>
    </row>
    <row r="38" spans="1:9" s="181" customFormat="1" ht="19.5" customHeight="1" x14ac:dyDescent="0.25">
      <c r="A38" s="213"/>
      <c r="B38" s="218" t="s">
        <v>1114</v>
      </c>
      <c r="C38" s="323">
        <f>SUM(F10:F36)*0.01</f>
        <v>0</v>
      </c>
      <c r="D38" s="217" t="s">
        <v>0</v>
      </c>
      <c r="E38" s="324"/>
      <c r="F38" s="212">
        <f t="shared" si="0"/>
        <v>0</v>
      </c>
      <c r="G38" s="180"/>
      <c r="H38" s="180"/>
      <c r="I38" s="180"/>
    </row>
    <row r="39" spans="1:9" s="181" customFormat="1" ht="19.5" customHeight="1" x14ac:dyDescent="0.25">
      <c r="A39" s="213"/>
      <c r="B39" s="214"/>
      <c r="C39" s="209"/>
      <c r="D39" s="210"/>
      <c r="E39" s="211"/>
      <c r="F39" s="212">
        <f t="shared" si="0"/>
        <v>0</v>
      </c>
      <c r="G39" s="180"/>
      <c r="H39" s="180"/>
      <c r="I39" s="180"/>
    </row>
    <row r="40" spans="1:9" s="181" customFormat="1" ht="19.5" customHeight="1" x14ac:dyDescent="0.25">
      <c r="A40" s="213"/>
      <c r="B40" s="214" t="s">
        <v>592</v>
      </c>
      <c r="C40" s="323">
        <f>SUM(F10:F38)*0.01</f>
        <v>0</v>
      </c>
      <c r="D40" s="217" t="s">
        <v>0</v>
      </c>
      <c r="E40" s="324"/>
      <c r="F40" s="212">
        <f t="shared" si="0"/>
        <v>0</v>
      </c>
      <c r="G40" s="180"/>
      <c r="H40" s="180"/>
      <c r="I40" s="180"/>
    </row>
    <row r="41" spans="1:9" s="181" customFormat="1" ht="19.5" customHeight="1" x14ac:dyDescent="0.25">
      <c r="A41" s="213"/>
      <c r="B41" s="214"/>
      <c r="C41" s="216"/>
      <c r="D41" s="217"/>
      <c r="E41" s="211"/>
      <c r="F41" s="212">
        <f t="shared" si="0"/>
        <v>0</v>
      </c>
      <c r="G41" s="180"/>
      <c r="H41" s="180"/>
      <c r="I41" s="180"/>
    </row>
    <row r="42" spans="1:9" s="181" customFormat="1" ht="19.5" customHeight="1" x14ac:dyDescent="0.25">
      <c r="A42" s="213"/>
      <c r="B42" s="214" t="s">
        <v>593</v>
      </c>
      <c r="C42" s="323">
        <f>SUM(F10:F38)*0.01</f>
        <v>0</v>
      </c>
      <c r="D42" s="217" t="s">
        <v>0</v>
      </c>
      <c r="E42" s="324"/>
      <c r="F42" s="212">
        <f t="shared" si="0"/>
        <v>0</v>
      </c>
      <c r="G42" s="180"/>
      <c r="H42" s="180"/>
      <c r="I42" s="180"/>
    </row>
    <row r="43" spans="1:9" s="181" customFormat="1" ht="19.5" customHeight="1" x14ac:dyDescent="0.25">
      <c r="A43" s="213"/>
      <c r="B43" s="214"/>
      <c r="C43" s="216"/>
      <c r="D43" s="217"/>
      <c r="E43" s="211"/>
      <c r="F43" s="212"/>
      <c r="G43" s="180"/>
      <c r="H43" s="180"/>
      <c r="I43" s="180"/>
    </row>
    <row r="44" spans="1:9" s="181" customFormat="1" ht="19.5" customHeight="1" x14ac:dyDescent="0.25">
      <c r="A44" s="200" t="s">
        <v>553</v>
      </c>
      <c r="B44" s="201" t="s">
        <v>594</v>
      </c>
      <c r="C44" s="202"/>
      <c r="D44" s="203"/>
      <c r="E44" s="204"/>
      <c r="F44" s="205">
        <f>E44*C44</f>
        <v>0</v>
      </c>
      <c r="G44" s="180"/>
      <c r="H44" s="180"/>
      <c r="I44" s="180"/>
    </row>
    <row r="45" spans="1:9" s="181" customFormat="1" ht="19.5" customHeight="1" x14ac:dyDescent="0.25">
      <c r="B45" s="208" t="s">
        <v>555</v>
      </c>
      <c r="C45" s="209">
        <v>7</v>
      </c>
      <c r="D45" s="210" t="s">
        <v>117</v>
      </c>
      <c r="E45" s="324"/>
      <c r="F45" s="212">
        <f>E45*C45</f>
        <v>0</v>
      </c>
      <c r="G45" s="180"/>
      <c r="H45" s="180"/>
      <c r="I45" s="180"/>
    </row>
    <row r="46" spans="1:9" s="181" customFormat="1" ht="19.5" customHeight="1" x14ac:dyDescent="0.25">
      <c r="A46" s="213"/>
      <c r="B46" s="208" t="s">
        <v>595</v>
      </c>
      <c r="C46" s="209">
        <v>1</v>
      </c>
      <c r="D46" s="210" t="s">
        <v>557</v>
      </c>
      <c r="E46" s="324"/>
      <c r="F46" s="212">
        <f t="shared" ref="F46:F67" si="1">E46*C46</f>
        <v>0</v>
      </c>
      <c r="G46" s="180"/>
      <c r="H46" s="180"/>
      <c r="I46" s="180"/>
    </row>
    <row r="47" spans="1:9" s="181" customFormat="1" ht="19.5" customHeight="1" x14ac:dyDescent="0.25">
      <c r="A47" s="213"/>
      <c r="B47" s="208"/>
      <c r="C47" s="209"/>
      <c r="D47" s="210"/>
      <c r="E47" s="211"/>
      <c r="F47" s="212">
        <f t="shared" si="1"/>
        <v>0</v>
      </c>
      <c r="G47" s="180"/>
      <c r="H47" s="180"/>
      <c r="I47" s="180"/>
    </row>
    <row r="48" spans="1:9" s="181" customFormat="1" ht="19.5" customHeight="1" x14ac:dyDescent="0.25">
      <c r="A48" s="213" t="s">
        <v>596</v>
      </c>
      <c r="B48" s="208" t="s">
        <v>597</v>
      </c>
      <c r="C48" s="209">
        <v>8</v>
      </c>
      <c r="D48" s="210" t="s">
        <v>581</v>
      </c>
      <c r="E48" s="324"/>
      <c r="F48" s="212">
        <f t="shared" si="1"/>
        <v>0</v>
      </c>
      <c r="G48" s="180"/>
      <c r="H48" s="180"/>
      <c r="I48" s="180"/>
    </row>
    <row r="49" spans="1:9" s="181" customFormat="1" ht="19.5" customHeight="1" x14ac:dyDescent="0.25">
      <c r="A49" s="213"/>
      <c r="B49" s="208" t="s">
        <v>598</v>
      </c>
      <c r="C49" s="209">
        <v>3</v>
      </c>
      <c r="D49" s="210" t="s">
        <v>581</v>
      </c>
      <c r="E49" s="324"/>
      <c r="F49" s="212">
        <f t="shared" si="1"/>
        <v>0</v>
      </c>
      <c r="G49" s="180"/>
      <c r="H49" s="180"/>
      <c r="I49" s="180"/>
    </row>
    <row r="50" spans="1:9" s="181" customFormat="1" ht="19.5" customHeight="1" x14ac:dyDescent="0.25">
      <c r="A50" s="213" t="s">
        <v>599</v>
      </c>
      <c r="B50" s="214" t="s">
        <v>600</v>
      </c>
      <c r="C50" s="216">
        <v>1</v>
      </c>
      <c r="D50" s="217" t="s">
        <v>557</v>
      </c>
      <c r="E50" s="324"/>
      <c r="F50" s="212">
        <f t="shared" si="1"/>
        <v>0</v>
      </c>
      <c r="G50" s="180"/>
      <c r="H50" s="180"/>
      <c r="I50" s="180"/>
    </row>
    <row r="51" spans="1:9" s="181" customFormat="1" ht="19.5" customHeight="1" x14ac:dyDescent="0.25">
      <c r="A51" s="213" t="s">
        <v>601</v>
      </c>
      <c r="B51" s="214" t="s">
        <v>602</v>
      </c>
      <c r="C51" s="216">
        <v>1</v>
      </c>
      <c r="D51" s="217" t="s">
        <v>557</v>
      </c>
      <c r="E51" s="324"/>
      <c r="F51" s="212">
        <f t="shared" si="1"/>
        <v>0</v>
      </c>
      <c r="G51" s="180"/>
      <c r="H51" s="180"/>
      <c r="I51" s="180"/>
    </row>
    <row r="52" spans="1:9" s="181" customFormat="1" ht="19.5" customHeight="1" x14ac:dyDescent="0.25">
      <c r="A52" s="213" t="s">
        <v>603</v>
      </c>
      <c r="B52" s="214" t="s">
        <v>580</v>
      </c>
      <c r="C52" s="209">
        <v>4</v>
      </c>
      <c r="D52" s="210" t="s">
        <v>581</v>
      </c>
      <c r="E52" s="324"/>
      <c r="F52" s="212">
        <f t="shared" si="1"/>
        <v>0</v>
      </c>
      <c r="G52" s="180"/>
      <c r="H52" s="180"/>
      <c r="I52" s="180"/>
    </row>
    <row r="53" spans="1:9" s="181" customFormat="1" ht="19.5" customHeight="1" x14ac:dyDescent="0.25">
      <c r="A53" s="213" t="s">
        <v>604</v>
      </c>
      <c r="B53" s="214" t="s">
        <v>605</v>
      </c>
      <c r="C53" s="216">
        <v>1</v>
      </c>
      <c r="D53" s="217" t="s">
        <v>557</v>
      </c>
      <c r="E53" s="324"/>
      <c r="F53" s="212">
        <f t="shared" si="1"/>
        <v>0</v>
      </c>
      <c r="G53" s="180"/>
      <c r="H53" s="180"/>
      <c r="I53" s="180"/>
    </row>
    <row r="54" spans="1:9" s="181" customFormat="1" ht="19.5" customHeight="1" x14ac:dyDescent="0.25">
      <c r="A54" s="213"/>
      <c r="B54" s="214" t="s">
        <v>606</v>
      </c>
      <c r="C54" s="216">
        <v>1</v>
      </c>
      <c r="D54" s="217" t="s">
        <v>557</v>
      </c>
      <c r="E54" s="324"/>
      <c r="F54" s="212">
        <f t="shared" si="1"/>
        <v>0</v>
      </c>
      <c r="G54" s="180"/>
      <c r="H54" s="180"/>
      <c r="I54" s="180"/>
    </row>
    <row r="55" spans="1:9" s="181" customFormat="1" ht="19.5" customHeight="1" x14ac:dyDescent="0.25">
      <c r="A55" s="213" t="s">
        <v>607</v>
      </c>
      <c r="B55" s="214" t="s">
        <v>608</v>
      </c>
      <c r="C55" s="216">
        <v>1</v>
      </c>
      <c r="D55" s="217" t="s">
        <v>557</v>
      </c>
      <c r="E55" s="324"/>
      <c r="F55" s="212">
        <f t="shared" si="1"/>
        <v>0</v>
      </c>
      <c r="G55" s="180"/>
      <c r="H55" s="180"/>
      <c r="I55" s="180"/>
    </row>
    <row r="56" spans="1:9" s="181" customFormat="1" ht="19.5" customHeight="1" x14ac:dyDescent="0.25">
      <c r="A56" s="213"/>
      <c r="B56" s="214"/>
      <c r="C56" s="216"/>
      <c r="D56" s="217"/>
      <c r="E56" s="211"/>
      <c r="F56" s="212">
        <f t="shared" si="1"/>
        <v>0</v>
      </c>
      <c r="G56" s="180"/>
      <c r="H56" s="180"/>
      <c r="I56" s="180"/>
    </row>
    <row r="57" spans="1:9" s="181" customFormat="1" ht="19.5" customHeight="1" x14ac:dyDescent="0.25">
      <c r="A57" s="213"/>
      <c r="B57" s="214" t="s">
        <v>609</v>
      </c>
      <c r="C57" s="209">
        <v>1</v>
      </c>
      <c r="D57" s="210" t="s">
        <v>191</v>
      </c>
      <c r="E57" s="324"/>
      <c r="F57" s="212">
        <f t="shared" si="1"/>
        <v>0</v>
      </c>
      <c r="G57" s="180"/>
      <c r="H57" s="180"/>
      <c r="I57" s="180"/>
    </row>
    <row r="58" spans="1:9" s="181" customFormat="1" ht="19.5" customHeight="1" x14ac:dyDescent="0.25">
      <c r="A58" s="213"/>
      <c r="B58" s="214"/>
      <c r="C58" s="216"/>
      <c r="D58" s="217"/>
      <c r="E58" s="211"/>
      <c r="F58" s="212"/>
      <c r="G58" s="180"/>
      <c r="H58" s="180"/>
      <c r="I58" s="180"/>
    </row>
    <row r="59" spans="1:9" s="181" customFormat="1" ht="19.5" customHeight="1" x14ac:dyDescent="0.25">
      <c r="A59" s="213"/>
      <c r="B59" s="208" t="s">
        <v>588</v>
      </c>
      <c r="C59" s="216">
        <v>15</v>
      </c>
      <c r="D59" s="217" t="s">
        <v>589</v>
      </c>
      <c r="E59" s="324"/>
      <c r="F59" s="212">
        <f t="shared" si="1"/>
        <v>0</v>
      </c>
      <c r="G59" s="180"/>
      <c r="H59" s="180"/>
      <c r="I59" s="180"/>
    </row>
    <row r="60" spans="1:9" s="181" customFormat="1" ht="19.5" customHeight="1" x14ac:dyDescent="0.25">
      <c r="A60" s="213"/>
      <c r="B60" s="208"/>
      <c r="C60" s="216"/>
      <c r="D60" s="217"/>
      <c r="E60" s="211"/>
      <c r="F60" s="212">
        <f t="shared" si="1"/>
        <v>0</v>
      </c>
      <c r="G60" s="180"/>
      <c r="H60" s="180"/>
      <c r="I60" s="180"/>
    </row>
    <row r="61" spans="1:9" s="181" customFormat="1" ht="27" customHeight="1" x14ac:dyDescent="0.25">
      <c r="A61" s="213"/>
      <c r="B61" s="208" t="s">
        <v>590</v>
      </c>
      <c r="C61" s="216">
        <v>8</v>
      </c>
      <c r="D61" s="217" t="s">
        <v>581</v>
      </c>
      <c r="E61" s="324"/>
      <c r="F61" s="212">
        <f t="shared" si="1"/>
        <v>0</v>
      </c>
      <c r="G61" s="180"/>
      <c r="H61" s="180"/>
      <c r="I61" s="180"/>
    </row>
    <row r="62" spans="1:9" s="181" customFormat="1" ht="19.5" customHeight="1" x14ac:dyDescent="0.25">
      <c r="A62" s="213"/>
      <c r="B62" s="208"/>
      <c r="C62" s="216"/>
      <c r="D62" s="217"/>
      <c r="E62" s="211"/>
      <c r="F62" s="212">
        <f t="shared" si="1"/>
        <v>0</v>
      </c>
      <c r="G62" s="180"/>
      <c r="H62" s="180"/>
      <c r="I62" s="180"/>
    </row>
    <row r="63" spans="1:9" s="181" customFormat="1" ht="19.5" customHeight="1" x14ac:dyDescent="0.25">
      <c r="A63" s="213"/>
      <c r="B63" s="218" t="s">
        <v>591</v>
      </c>
      <c r="C63" s="323">
        <f>SUM(F45:F61)*0.01</f>
        <v>0</v>
      </c>
      <c r="D63" s="217" t="s">
        <v>0</v>
      </c>
      <c r="E63" s="324"/>
      <c r="F63" s="212">
        <f t="shared" si="1"/>
        <v>0</v>
      </c>
      <c r="G63" s="180"/>
      <c r="H63" s="180"/>
      <c r="I63" s="180"/>
    </row>
    <row r="64" spans="1:9" s="181" customFormat="1" ht="19.5" customHeight="1" x14ac:dyDescent="0.25">
      <c r="A64" s="213"/>
      <c r="B64" s="214"/>
      <c r="C64" s="210"/>
      <c r="D64" s="210"/>
      <c r="E64" s="211"/>
      <c r="F64" s="212">
        <f t="shared" si="1"/>
        <v>0</v>
      </c>
      <c r="G64" s="180"/>
      <c r="H64" s="180"/>
      <c r="I64" s="180"/>
    </row>
    <row r="65" spans="1:9" s="181" customFormat="1" ht="19.5" customHeight="1" x14ac:dyDescent="0.25">
      <c r="A65" s="213"/>
      <c r="B65" s="214" t="s">
        <v>592</v>
      </c>
      <c r="C65" s="323">
        <f>SUM(F45:F63)*0.01</f>
        <v>0</v>
      </c>
      <c r="D65" s="217" t="s">
        <v>0</v>
      </c>
      <c r="E65" s="324"/>
      <c r="F65" s="212">
        <f t="shared" si="1"/>
        <v>0</v>
      </c>
      <c r="G65" s="180"/>
      <c r="H65" s="180"/>
      <c r="I65" s="180"/>
    </row>
    <row r="66" spans="1:9" s="181" customFormat="1" ht="19.5" customHeight="1" x14ac:dyDescent="0.25">
      <c r="A66" s="213"/>
      <c r="B66" s="214"/>
      <c r="C66" s="210"/>
      <c r="D66" s="217"/>
      <c r="E66" s="211"/>
      <c r="F66" s="212">
        <f t="shared" si="1"/>
        <v>0</v>
      </c>
      <c r="G66" s="180"/>
      <c r="H66" s="180"/>
      <c r="I66" s="180"/>
    </row>
    <row r="67" spans="1:9" s="181" customFormat="1" ht="19.5" customHeight="1" x14ac:dyDescent="0.25">
      <c r="A67" s="213"/>
      <c r="B67" s="214" t="s">
        <v>593</v>
      </c>
      <c r="C67" s="323">
        <f>SUM(F45:F63)*0.01</f>
        <v>0</v>
      </c>
      <c r="D67" s="217" t="s">
        <v>0</v>
      </c>
      <c r="E67" s="324"/>
      <c r="F67" s="212">
        <f t="shared" si="1"/>
        <v>0</v>
      </c>
      <c r="G67" s="180"/>
      <c r="H67" s="180"/>
      <c r="I67" s="180"/>
    </row>
    <row r="68" spans="1:9" s="181" customFormat="1" ht="19.5" customHeight="1" x14ac:dyDescent="0.25">
      <c r="A68" s="213"/>
      <c r="B68" s="214"/>
      <c r="C68" s="216"/>
      <c r="D68" s="217"/>
      <c r="E68" s="211"/>
      <c r="F68" s="212"/>
      <c r="G68" s="180"/>
      <c r="H68" s="180"/>
      <c r="I68" s="180"/>
    </row>
    <row r="69" spans="1:9" s="226" customFormat="1" ht="22.5" customHeight="1" thickBot="1" x14ac:dyDescent="0.3">
      <c r="A69" s="219"/>
      <c r="B69" s="220" t="s">
        <v>610</v>
      </c>
      <c r="C69" s="221"/>
      <c r="D69" s="222"/>
      <c r="E69" s="223"/>
      <c r="F69" s="224">
        <f>SUM(F6:F68)</f>
        <v>0</v>
      </c>
      <c r="G69" s="225"/>
      <c r="H69" s="225"/>
      <c r="I69" s="225"/>
    </row>
  </sheetData>
  <mergeCells count="3">
    <mergeCell ref="C1:D1"/>
    <mergeCell ref="E1:F1"/>
    <mergeCell ref="B4:F4"/>
  </mergeCells>
  <conditionalFormatting sqref="C63">
    <cfRule type="cellIs" dxfId="133" priority="49" operator="notEqual">
      <formula>0</formula>
    </cfRule>
  </conditionalFormatting>
  <conditionalFormatting sqref="C65">
    <cfRule type="cellIs" dxfId="132" priority="48" operator="notEqual">
      <formula>0</formula>
    </cfRule>
  </conditionalFormatting>
  <conditionalFormatting sqref="C67">
    <cfRule type="cellIs" dxfId="131" priority="47" operator="notEqual">
      <formula>0</formula>
    </cfRule>
  </conditionalFormatting>
  <conditionalFormatting sqref="C38">
    <cfRule type="cellIs" dxfId="130" priority="46" operator="notEqual">
      <formula>0</formula>
    </cfRule>
  </conditionalFormatting>
  <conditionalFormatting sqref="C40">
    <cfRule type="cellIs" dxfId="129" priority="45" operator="notEqual">
      <formula>0</formula>
    </cfRule>
  </conditionalFormatting>
  <conditionalFormatting sqref="C42">
    <cfRule type="cellIs" dxfId="128" priority="44" operator="notEqual">
      <formula>0</formula>
    </cfRule>
  </conditionalFormatting>
  <conditionalFormatting sqref="E7">
    <cfRule type="cellIs" dxfId="127" priority="43" operator="notEqual">
      <formula>0</formula>
    </cfRule>
  </conditionalFormatting>
  <conditionalFormatting sqref="E8">
    <cfRule type="cellIs" dxfId="126" priority="42" operator="notEqual">
      <formula>0</formula>
    </cfRule>
  </conditionalFormatting>
  <conditionalFormatting sqref="E10">
    <cfRule type="cellIs" dxfId="125" priority="41" operator="notEqual">
      <formula>0</formula>
    </cfRule>
  </conditionalFormatting>
  <conditionalFormatting sqref="E11">
    <cfRule type="cellIs" dxfId="124" priority="40" operator="notEqual">
      <formula>0</formula>
    </cfRule>
  </conditionalFormatting>
  <conditionalFormatting sqref="E12">
    <cfRule type="cellIs" dxfId="123" priority="39" operator="notEqual">
      <formula>0</formula>
    </cfRule>
  </conditionalFormatting>
  <conditionalFormatting sqref="E13">
    <cfRule type="cellIs" dxfId="122" priority="38" operator="notEqual">
      <formula>0</formula>
    </cfRule>
  </conditionalFormatting>
  <conditionalFormatting sqref="E14">
    <cfRule type="cellIs" dxfId="121" priority="37" operator="notEqual">
      <formula>0</formula>
    </cfRule>
  </conditionalFormatting>
  <conditionalFormatting sqref="E15">
    <cfRule type="cellIs" dxfId="120" priority="36" operator="notEqual">
      <formula>0</formula>
    </cfRule>
  </conditionalFormatting>
  <conditionalFormatting sqref="E16">
    <cfRule type="cellIs" dxfId="119" priority="35" operator="notEqual">
      <formula>0</formula>
    </cfRule>
  </conditionalFormatting>
  <conditionalFormatting sqref="E17">
    <cfRule type="cellIs" dxfId="118" priority="34" operator="notEqual">
      <formula>0</formula>
    </cfRule>
  </conditionalFormatting>
  <conditionalFormatting sqref="E18">
    <cfRule type="cellIs" dxfId="117" priority="33" operator="notEqual">
      <formula>0</formula>
    </cfRule>
  </conditionalFormatting>
  <conditionalFormatting sqref="E19">
    <cfRule type="cellIs" dxfId="116" priority="32" operator="notEqual">
      <formula>0</formula>
    </cfRule>
  </conditionalFormatting>
  <conditionalFormatting sqref="E20">
    <cfRule type="cellIs" dxfId="115" priority="31" operator="notEqual">
      <formula>0</formula>
    </cfRule>
  </conditionalFormatting>
  <conditionalFormatting sqref="E21">
    <cfRule type="cellIs" dxfId="114" priority="30" operator="notEqual">
      <formula>0</formula>
    </cfRule>
  </conditionalFormatting>
  <conditionalFormatting sqref="E23">
    <cfRule type="cellIs" dxfId="113" priority="29" operator="notEqual">
      <formula>0</formula>
    </cfRule>
  </conditionalFormatting>
  <conditionalFormatting sqref="E24">
    <cfRule type="cellIs" dxfId="112" priority="28" operator="notEqual">
      <formula>0</formula>
    </cfRule>
  </conditionalFormatting>
  <conditionalFormatting sqref="E26">
    <cfRule type="cellIs" dxfId="111" priority="27" operator="notEqual">
      <formula>0</formula>
    </cfRule>
  </conditionalFormatting>
  <conditionalFormatting sqref="E27">
    <cfRule type="cellIs" dxfId="110" priority="26" operator="notEqual">
      <formula>0</formula>
    </cfRule>
  </conditionalFormatting>
  <conditionalFormatting sqref="E28">
    <cfRule type="cellIs" dxfId="109" priority="25" operator="notEqual">
      <formula>0</formula>
    </cfRule>
  </conditionalFormatting>
  <conditionalFormatting sqref="E30">
    <cfRule type="cellIs" dxfId="108" priority="24" operator="notEqual">
      <formula>0</formula>
    </cfRule>
  </conditionalFormatting>
  <conditionalFormatting sqref="E31">
    <cfRule type="cellIs" dxfId="107" priority="23" operator="notEqual">
      <formula>0</formula>
    </cfRule>
  </conditionalFormatting>
  <conditionalFormatting sqref="E32">
    <cfRule type="cellIs" dxfId="106" priority="22" operator="notEqual">
      <formula>0</formula>
    </cfRule>
  </conditionalFormatting>
  <conditionalFormatting sqref="E34">
    <cfRule type="cellIs" dxfId="105" priority="21" operator="notEqual">
      <formula>0</formula>
    </cfRule>
  </conditionalFormatting>
  <conditionalFormatting sqref="E36">
    <cfRule type="cellIs" dxfId="104" priority="20" operator="notEqual">
      <formula>0</formula>
    </cfRule>
  </conditionalFormatting>
  <conditionalFormatting sqref="E38">
    <cfRule type="cellIs" dxfId="103" priority="19" operator="notEqual">
      <formula>0</formula>
    </cfRule>
  </conditionalFormatting>
  <conditionalFormatting sqref="E40">
    <cfRule type="cellIs" dxfId="102" priority="18" operator="notEqual">
      <formula>0</formula>
    </cfRule>
  </conditionalFormatting>
  <conditionalFormatting sqref="E42">
    <cfRule type="cellIs" dxfId="101" priority="17" operator="notEqual">
      <formula>0</formula>
    </cfRule>
  </conditionalFormatting>
  <conditionalFormatting sqref="E45">
    <cfRule type="cellIs" dxfId="100" priority="16" operator="notEqual">
      <formula>0</formula>
    </cfRule>
  </conditionalFormatting>
  <conditionalFormatting sqref="E46">
    <cfRule type="cellIs" dxfId="99" priority="15" operator="notEqual">
      <formula>0</formula>
    </cfRule>
  </conditionalFormatting>
  <conditionalFormatting sqref="E48">
    <cfRule type="cellIs" dxfId="98" priority="14" operator="notEqual">
      <formula>0</formula>
    </cfRule>
  </conditionalFormatting>
  <conditionalFormatting sqref="E49">
    <cfRule type="cellIs" dxfId="97" priority="13" operator="notEqual">
      <formula>0</formula>
    </cfRule>
  </conditionalFormatting>
  <conditionalFormatting sqref="E50">
    <cfRule type="cellIs" dxfId="96" priority="12" operator="notEqual">
      <formula>0</formula>
    </cfRule>
  </conditionalFormatting>
  <conditionalFormatting sqref="E51">
    <cfRule type="cellIs" dxfId="95" priority="11" operator="notEqual">
      <formula>0</formula>
    </cfRule>
  </conditionalFormatting>
  <conditionalFormatting sqref="E52">
    <cfRule type="cellIs" dxfId="94" priority="10" operator="notEqual">
      <formula>0</formula>
    </cfRule>
  </conditionalFormatting>
  <conditionalFormatting sqref="E53">
    <cfRule type="cellIs" dxfId="93" priority="9" operator="notEqual">
      <formula>0</formula>
    </cfRule>
  </conditionalFormatting>
  <conditionalFormatting sqref="E54">
    <cfRule type="cellIs" dxfId="92" priority="8" operator="notEqual">
      <formula>0</formula>
    </cfRule>
  </conditionalFormatting>
  <conditionalFormatting sqref="E55">
    <cfRule type="cellIs" dxfId="91" priority="7" operator="notEqual">
      <formula>0</formula>
    </cfRule>
  </conditionalFormatting>
  <conditionalFormatting sqref="E57">
    <cfRule type="cellIs" dxfId="90" priority="6" operator="notEqual">
      <formula>0</formula>
    </cfRule>
  </conditionalFormatting>
  <conditionalFormatting sqref="E59">
    <cfRule type="cellIs" dxfId="89" priority="5" operator="notEqual">
      <formula>0</formula>
    </cfRule>
  </conditionalFormatting>
  <conditionalFormatting sqref="E61">
    <cfRule type="cellIs" dxfId="88" priority="4" operator="notEqual">
      <formula>0</formula>
    </cfRule>
  </conditionalFormatting>
  <conditionalFormatting sqref="E63">
    <cfRule type="cellIs" dxfId="87" priority="3" operator="notEqual">
      <formula>0</formula>
    </cfRule>
  </conditionalFormatting>
  <conditionalFormatting sqref="E65">
    <cfRule type="cellIs" dxfId="86" priority="2" operator="notEqual">
      <formula>0</formula>
    </cfRule>
  </conditionalFormatting>
  <conditionalFormatting sqref="E67">
    <cfRule type="cellIs" dxfId="85" priority="1" operator="notEqual">
      <formula>0</formula>
    </cfRule>
  </conditionalFormatting>
  <pageMargins left="0.78740157499999996" right="0.78740157499999996" top="0.984251969" bottom="0.984251969" header="0.4921259845" footer="0.4921259845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49"/>
  <sheetViews>
    <sheetView showGridLines="0" workbookViewId="0">
      <selection activeCell="F196" sqref="F196"/>
    </sheetView>
  </sheetViews>
  <sheetFormatPr defaultRowHeight="10.199999999999999" x14ac:dyDescent="0.2"/>
  <cols>
    <col min="1" max="1" width="6.44140625" style="234" customWidth="1"/>
    <col min="2" max="2" width="0.88671875" style="234" customWidth="1"/>
    <col min="3" max="3" width="3.21875" style="234" customWidth="1"/>
    <col min="4" max="4" width="3.33203125" style="234" customWidth="1"/>
    <col min="5" max="5" width="13.33203125" style="234" customWidth="1"/>
    <col min="6" max="6" width="39.5546875" style="234" customWidth="1"/>
    <col min="7" max="7" width="5.77734375" style="234" customWidth="1"/>
    <col min="8" max="8" width="10.88671875" style="234" customWidth="1"/>
    <col min="9" max="9" width="12.33203125" style="234" customWidth="1"/>
    <col min="10" max="10" width="17.33203125" style="234" customWidth="1"/>
    <col min="11" max="11" width="17.33203125" style="234" hidden="1" customWidth="1"/>
    <col min="12" max="12" width="11.5546875" style="235" customWidth="1"/>
    <col min="13" max="13" width="8.44140625" style="235" hidden="1" customWidth="1"/>
    <col min="14" max="14" width="8.88671875" style="235"/>
    <col min="15" max="20" width="11" style="235" hidden="1" customWidth="1"/>
    <col min="21" max="21" width="12.6640625" style="235" hidden="1" customWidth="1"/>
    <col min="22" max="22" width="9.5546875" style="235" customWidth="1"/>
    <col min="23" max="23" width="12.6640625" style="235" customWidth="1"/>
    <col min="24" max="24" width="9.5546875" style="234" customWidth="1"/>
    <col min="25" max="25" width="11.6640625" style="234" customWidth="1"/>
    <col min="26" max="26" width="8.5546875" style="234" customWidth="1"/>
    <col min="27" max="27" width="11.6640625" style="234" customWidth="1"/>
    <col min="28" max="28" width="12.6640625" style="234" customWidth="1"/>
    <col min="29" max="29" width="8.5546875" style="234" customWidth="1"/>
    <col min="30" max="30" width="11.6640625" style="234" customWidth="1"/>
    <col min="31" max="31" width="12.6640625" style="234" customWidth="1"/>
    <col min="32" max="16384" width="8.88671875" style="234"/>
  </cols>
  <sheetData>
    <row r="2" spans="2:46" ht="36.9" customHeight="1" x14ac:dyDescent="0.2">
      <c r="L2" s="519"/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236" t="s">
        <v>611</v>
      </c>
    </row>
    <row r="3" spans="2:46" ht="6.9" customHeight="1" x14ac:dyDescent="0.2">
      <c r="B3" s="328"/>
      <c r="C3" s="237"/>
      <c r="D3" s="237"/>
      <c r="E3" s="237"/>
      <c r="F3" s="237"/>
      <c r="G3" s="237"/>
      <c r="H3" s="237"/>
      <c r="I3" s="237"/>
      <c r="J3" s="237"/>
      <c r="K3" s="237"/>
      <c r="L3" s="238"/>
      <c r="AT3" s="236" t="s">
        <v>384</v>
      </c>
    </row>
    <row r="4" spans="2:46" ht="24.9" customHeight="1" x14ac:dyDescent="0.2">
      <c r="B4" s="329"/>
      <c r="D4" s="330" t="s">
        <v>612</v>
      </c>
      <c r="L4" s="238"/>
      <c r="M4" s="239"/>
      <c r="AT4" s="236" t="s">
        <v>613</v>
      </c>
    </row>
    <row r="5" spans="2:46" ht="6.9" customHeight="1" x14ac:dyDescent="0.2">
      <c r="B5" s="329"/>
      <c r="L5" s="238"/>
    </row>
    <row r="6" spans="2:46" s="240" customFormat="1" ht="12" customHeight="1" x14ac:dyDescent="0.25">
      <c r="B6" s="331"/>
      <c r="D6" s="241" t="s">
        <v>614</v>
      </c>
      <c r="L6" s="242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</row>
    <row r="7" spans="2:46" s="240" customFormat="1" ht="30" customHeight="1" x14ac:dyDescent="0.25">
      <c r="B7" s="331"/>
      <c r="E7" s="517" t="s">
        <v>615</v>
      </c>
      <c r="F7" s="518"/>
      <c r="G7" s="518"/>
      <c r="H7" s="518"/>
      <c r="L7" s="242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</row>
    <row r="8" spans="2:46" s="240" customFormat="1" x14ac:dyDescent="0.25">
      <c r="B8" s="331"/>
      <c r="L8" s="242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</row>
    <row r="9" spans="2:46" s="240" customFormat="1" ht="12" customHeight="1" x14ac:dyDescent="0.25">
      <c r="B9" s="331"/>
      <c r="D9" s="241" t="s">
        <v>616</v>
      </c>
      <c r="F9" s="244" t="s">
        <v>365</v>
      </c>
      <c r="I9" s="241" t="s">
        <v>617</v>
      </c>
      <c r="J9" s="244" t="s">
        <v>365</v>
      </c>
      <c r="L9" s="242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</row>
    <row r="10" spans="2:46" s="240" customFormat="1" ht="12" customHeight="1" x14ac:dyDescent="0.25">
      <c r="B10" s="331"/>
      <c r="D10" s="241" t="s">
        <v>618</v>
      </c>
      <c r="F10" s="244" t="s">
        <v>619</v>
      </c>
      <c r="I10" s="241" t="s">
        <v>620</v>
      </c>
      <c r="J10" s="245" t="str">
        <f>'[3]Rekapitulace stavby'!AN8</f>
        <v>18. 11. 2024</v>
      </c>
      <c r="L10" s="242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</row>
    <row r="11" spans="2:46" s="240" customFormat="1" ht="10.8" customHeight="1" x14ac:dyDescent="0.25">
      <c r="B11" s="331"/>
      <c r="L11" s="242"/>
      <c r="M11" s="243"/>
      <c r="N11" s="243"/>
      <c r="O11" s="243"/>
      <c r="P11" s="243"/>
      <c r="Q11" s="243"/>
      <c r="R11" s="243"/>
      <c r="S11" s="243"/>
      <c r="T11" s="243"/>
      <c r="U11" s="243"/>
      <c r="V11" s="243"/>
      <c r="W11" s="243"/>
    </row>
    <row r="12" spans="2:46" s="240" customFormat="1" ht="12" customHeight="1" x14ac:dyDescent="0.25">
      <c r="B12" s="331"/>
      <c r="D12" s="241" t="s">
        <v>621</v>
      </c>
      <c r="I12" s="241" t="s">
        <v>33</v>
      </c>
      <c r="J12" s="244" t="str">
        <f>IF('[3]Rekapitulace stavby'!AN10="","",'[3]Rekapitulace stavby'!AN10)</f>
        <v/>
      </c>
      <c r="L12" s="242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</row>
    <row r="13" spans="2:46" s="240" customFormat="1" ht="18" customHeight="1" x14ac:dyDescent="0.25">
      <c r="B13" s="331"/>
      <c r="E13" s="244" t="str">
        <f>IF('[3]Rekapitulace stavby'!E11="","",'[3]Rekapitulace stavby'!E11)</f>
        <v xml:space="preserve"> </v>
      </c>
      <c r="I13" s="241" t="s">
        <v>34</v>
      </c>
      <c r="J13" s="244" t="str">
        <f>IF('[3]Rekapitulace stavby'!AN11="","",'[3]Rekapitulace stavby'!AN11)</f>
        <v/>
      </c>
      <c r="L13" s="242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</row>
    <row r="14" spans="2:46" s="240" customFormat="1" ht="6.9" customHeight="1" x14ac:dyDescent="0.25">
      <c r="B14" s="331"/>
      <c r="L14" s="242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</row>
    <row r="15" spans="2:46" s="240" customFormat="1" ht="12" customHeight="1" x14ac:dyDescent="0.25">
      <c r="B15" s="331"/>
      <c r="D15" s="241" t="s">
        <v>18</v>
      </c>
      <c r="I15" s="241" t="s">
        <v>33</v>
      </c>
      <c r="J15" s="244" t="str">
        <f>'[3]Rekapitulace stavby'!AN13</f>
        <v/>
      </c>
      <c r="L15" s="242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</row>
    <row r="16" spans="2:46" s="240" customFormat="1" ht="18" customHeight="1" x14ac:dyDescent="0.25">
      <c r="B16" s="331"/>
      <c r="E16" s="521" t="str">
        <f>'[3]Rekapitulace stavby'!E14</f>
        <v xml:space="preserve"> </v>
      </c>
      <c r="F16" s="521"/>
      <c r="G16" s="521"/>
      <c r="H16" s="521"/>
      <c r="I16" s="241" t="s">
        <v>34</v>
      </c>
      <c r="J16" s="244" t="str">
        <f>'[3]Rekapitulace stavby'!AN14</f>
        <v/>
      </c>
      <c r="L16" s="242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</row>
    <row r="17" spans="2:23" s="240" customFormat="1" ht="6.9" customHeight="1" x14ac:dyDescent="0.25">
      <c r="B17" s="331"/>
      <c r="L17" s="242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</row>
    <row r="18" spans="2:23" s="240" customFormat="1" ht="12" customHeight="1" x14ac:dyDescent="0.25">
      <c r="B18" s="331"/>
      <c r="D18" s="241" t="s">
        <v>19</v>
      </c>
      <c r="I18" s="241" t="s">
        <v>33</v>
      </c>
      <c r="J18" s="244" t="str">
        <f>IF('[3]Rekapitulace stavby'!AN16="","",'[3]Rekapitulace stavby'!AN16)</f>
        <v/>
      </c>
      <c r="L18" s="242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</row>
    <row r="19" spans="2:23" s="240" customFormat="1" ht="18" customHeight="1" x14ac:dyDescent="0.25">
      <c r="B19" s="331"/>
      <c r="E19" s="244" t="str">
        <f>IF('[3]Rekapitulace stavby'!E17="","",'[3]Rekapitulace stavby'!E17)</f>
        <v xml:space="preserve"> </v>
      </c>
      <c r="I19" s="241" t="s">
        <v>34</v>
      </c>
      <c r="J19" s="244" t="str">
        <f>IF('[3]Rekapitulace stavby'!AN17="","",'[3]Rekapitulace stavby'!AN17)</f>
        <v/>
      </c>
      <c r="L19" s="242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</row>
    <row r="20" spans="2:23" s="240" customFormat="1" ht="6.9" customHeight="1" x14ac:dyDescent="0.25">
      <c r="B20" s="331"/>
      <c r="L20" s="242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</row>
    <row r="21" spans="2:23" s="240" customFormat="1" ht="12" customHeight="1" x14ac:dyDescent="0.25">
      <c r="B21" s="331"/>
      <c r="D21" s="241" t="s">
        <v>622</v>
      </c>
      <c r="I21" s="241" t="s">
        <v>33</v>
      </c>
      <c r="J21" s="244" t="str">
        <f>IF('[3]Rekapitulace stavby'!AN19="","",'[3]Rekapitulace stavby'!AN19)</f>
        <v/>
      </c>
      <c r="L21" s="242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</row>
    <row r="22" spans="2:23" s="240" customFormat="1" ht="18" customHeight="1" x14ac:dyDescent="0.25">
      <c r="B22" s="331"/>
      <c r="E22" s="244" t="str">
        <f>IF('[3]Rekapitulace stavby'!E20="","",'[3]Rekapitulace stavby'!E20)</f>
        <v xml:space="preserve"> </v>
      </c>
      <c r="I22" s="241" t="s">
        <v>34</v>
      </c>
      <c r="J22" s="244" t="str">
        <f>IF('[3]Rekapitulace stavby'!AN20="","",'[3]Rekapitulace stavby'!AN20)</f>
        <v/>
      </c>
      <c r="L22" s="242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</row>
    <row r="23" spans="2:23" s="240" customFormat="1" ht="6.9" customHeight="1" x14ac:dyDescent="0.25">
      <c r="B23" s="331"/>
      <c r="L23" s="242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</row>
    <row r="24" spans="2:23" s="240" customFormat="1" ht="12" customHeight="1" x14ac:dyDescent="0.25">
      <c r="B24" s="331"/>
      <c r="D24" s="241" t="s">
        <v>623</v>
      </c>
      <c r="L24" s="242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</row>
    <row r="25" spans="2:23" s="246" customFormat="1" ht="16.5" customHeight="1" x14ac:dyDescent="0.25">
      <c r="B25" s="332"/>
      <c r="E25" s="522" t="s">
        <v>365</v>
      </c>
      <c r="F25" s="522"/>
      <c r="G25" s="522"/>
      <c r="H25" s="522"/>
      <c r="L25" s="247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</row>
    <row r="26" spans="2:23" s="240" customFormat="1" ht="6.9" customHeight="1" x14ac:dyDescent="0.25">
      <c r="B26" s="331"/>
      <c r="L26" s="242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</row>
    <row r="27" spans="2:23" s="240" customFormat="1" ht="6.9" customHeight="1" x14ac:dyDescent="0.25">
      <c r="B27" s="331"/>
      <c r="D27" s="249"/>
      <c r="E27" s="249"/>
      <c r="F27" s="249"/>
      <c r="G27" s="249"/>
      <c r="H27" s="249"/>
      <c r="I27" s="249"/>
      <c r="J27" s="249"/>
      <c r="K27" s="249"/>
      <c r="L27" s="242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</row>
    <row r="28" spans="2:23" s="240" customFormat="1" ht="25.35" customHeight="1" x14ac:dyDescent="0.25">
      <c r="B28" s="331"/>
      <c r="D28" s="333" t="s">
        <v>624</v>
      </c>
      <c r="J28" s="250">
        <f>ROUND(J127, 2)</f>
        <v>0</v>
      </c>
      <c r="L28" s="242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</row>
    <row r="29" spans="2:23" s="240" customFormat="1" ht="6.9" customHeight="1" x14ac:dyDescent="0.25">
      <c r="B29" s="331"/>
      <c r="D29" s="249"/>
      <c r="E29" s="249"/>
      <c r="F29" s="249"/>
      <c r="G29" s="249"/>
      <c r="H29" s="249"/>
      <c r="I29" s="249"/>
      <c r="J29" s="249"/>
      <c r="K29" s="249"/>
      <c r="L29" s="242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</row>
    <row r="30" spans="2:23" s="240" customFormat="1" ht="14.4" customHeight="1" x14ac:dyDescent="0.25">
      <c r="B30" s="331"/>
      <c r="F30" s="251" t="s">
        <v>625</v>
      </c>
      <c r="I30" s="251" t="s">
        <v>626</v>
      </c>
      <c r="J30" s="251" t="s">
        <v>627</v>
      </c>
      <c r="L30" s="242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</row>
    <row r="31" spans="2:23" s="240" customFormat="1" ht="14.4" customHeight="1" x14ac:dyDescent="0.25">
      <c r="B31" s="331"/>
      <c r="D31" s="334" t="s">
        <v>103</v>
      </c>
      <c r="E31" s="241" t="s">
        <v>628</v>
      </c>
      <c r="F31" s="252">
        <f>ROUND((SUM(BE127:BE248)),  2)</f>
        <v>0</v>
      </c>
      <c r="I31" s="253">
        <v>0.21</v>
      </c>
      <c r="J31" s="252">
        <f>ROUND(((SUM(BE127:BE248))*I31),  2)</f>
        <v>0</v>
      </c>
      <c r="L31" s="242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</row>
    <row r="32" spans="2:23" s="240" customFormat="1" ht="14.4" customHeight="1" x14ac:dyDescent="0.25">
      <c r="B32" s="331"/>
      <c r="E32" s="241" t="s">
        <v>629</v>
      </c>
      <c r="F32" s="252">
        <f>ROUND((SUM(BF127:BF248)),  2)</f>
        <v>0</v>
      </c>
      <c r="I32" s="253">
        <v>0.15</v>
      </c>
      <c r="J32" s="252">
        <f>ROUND(((SUM(BF127:BF248))*I32),  2)</f>
        <v>0</v>
      </c>
      <c r="L32" s="242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</row>
    <row r="33" spans="2:23" s="240" customFormat="1" ht="14.4" hidden="1" customHeight="1" x14ac:dyDescent="0.25">
      <c r="B33" s="331"/>
      <c r="E33" s="241" t="s">
        <v>630</v>
      </c>
      <c r="F33" s="252">
        <f>ROUND((SUM(BG127:BG248)),  2)</f>
        <v>0</v>
      </c>
      <c r="I33" s="253">
        <v>0.21</v>
      </c>
      <c r="J33" s="252">
        <f>0</f>
        <v>0</v>
      </c>
      <c r="L33" s="242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</row>
    <row r="34" spans="2:23" s="240" customFormat="1" ht="14.4" hidden="1" customHeight="1" x14ac:dyDescent="0.25">
      <c r="B34" s="331"/>
      <c r="E34" s="241" t="s">
        <v>631</v>
      </c>
      <c r="F34" s="252">
        <f>ROUND((SUM(BH127:BH248)),  2)</f>
        <v>0</v>
      </c>
      <c r="I34" s="253">
        <v>0.15</v>
      </c>
      <c r="J34" s="252">
        <f>0</f>
        <v>0</v>
      </c>
      <c r="L34" s="242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</row>
    <row r="35" spans="2:23" s="240" customFormat="1" ht="14.4" hidden="1" customHeight="1" x14ac:dyDescent="0.25">
      <c r="B35" s="331"/>
      <c r="E35" s="241" t="s">
        <v>632</v>
      </c>
      <c r="F35" s="252">
        <f>ROUND((SUM(BI127:BI248)),  2)</f>
        <v>0</v>
      </c>
      <c r="I35" s="253">
        <v>0</v>
      </c>
      <c r="J35" s="252">
        <f>0</f>
        <v>0</v>
      </c>
      <c r="L35" s="242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</row>
    <row r="36" spans="2:23" s="240" customFormat="1" ht="6.9" customHeight="1" x14ac:dyDescent="0.25">
      <c r="B36" s="331"/>
      <c r="L36" s="242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</row>
    <row r="37" spans="2:23" s="240" customFormat="1" ht="25.35" customHeight="1" x14ac:dyDescent="0.25">
      <c r="B37" s="331"/>
      <c r="C37" s="254"/>
      <c r="D37" s="335" t="s">
        <v>633</v>
      </c>
      <c r="E37" s="255"/>
      <c r="F37" s="255"/>
      <c r="G37" s="336" t="s">
        <v>10</v>
      </c>
      <c r="H37" s="337" t="s">
        <v>55</v>
      </c>
      <c r="I37" s="255"/>
      <c r="J37" s="256">
        <f>SUM(J28:J35)</f>
        <v>0</v>
      </c>
      <c r="K37" s="257"/>
      <c r="L37" s="242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</row>
    <row r="38" spans="2:23" s="240" customFormat="1" ht="14.4" customHeight="1" x14ac:dyDescent="0.25">
      <c r="B38" s="331"/>
      <c r="L38" s="242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</row>
    <row r="39" spans="2:23" ht="14.4" customHeight="1" x14ac:dyDescent="0.2">
      <c r="B39" s="329"/>
      <c r="L39" s="238"/>
    </row>
    <row r="40" spans="2:23" ht="14.4" customHeight="1" x14ac:dyDescent="0.2">
      <c r="B40" s="329"/>
      <c r="L40" s="238"/>
    </row>
    <row r="41" spans="2:23" ht="14.4" customHeight="1" x14ac:dyDescent="0.2">
      <c r="B41" s="329"/>
      <c r="L41" s="238"/>
    </row>
    <row r="42" spans="2:23" ht="14.4" customHeight="1" x14ac:dyDescent="0.2">
      <c r="B42" s="329"/>
      <c r="L42" s="238"/>
    </row>
    <row r="43" spans="2:23" ht="14.4" customHeight="1" x14ac:dyDescent="0.2">
      <c r="B43" s="329"/>
      <c r="L43" s="238"/>
    </row>
    <row r="44" spans="2:23" ht="14.4" customHeight="1" x14ac:dyDescent="0.2">
      <c r="B44" s="329"/>
      <c r="L44" s="238"/>
    </row>
    <row r="45" spans="2:23" ht="14.4" customHeight="1" x14ac:dyDescent="0.2">
      <c r="B45" s="329"/>
      <c r="L45" s="238"/>
    </row>
    <row r="46" spans="2:23" ht="14.4" customHeight="1" x14ac:dyDescent="0.2">
      <c r="B46" s="329"/>
      <c r="L46" s="238"/>
    </row>
    <row r="47" spans="2:23" ht="14.4" customHeight="1" x14ac:dyDescent="0.2">
      <c r="B47" s="329"/>
      <c r="L47" s="238"/>
    </row>
    <row r="48" spans="2:23" ht="14.4" customHeight="1" x14ac:dyDescent="0.2">
      <c r="B48" s="329"/>
      <c r="L48" s="238"/>
    </row>
    <row r="49" spans="2:23" ht="14.4" customHeight="1" x14ac:dyDescent="0.2">
      <c r="B49" s="329"/>
      <c r="L49" s="238"/>
    </row>
    <row r="50" spans="2:23" s="240" customFormat="1" ht="14.4" customHeight="1" x14ac:dyDescent="0.25">
      <c r="B50" s="331"/>
      <c r="D50" s="338" t="s">
        <v>634</v>
      </c>
      <c r="E50" s="258"/>
      <c r="F50" s="258"/>
      <c r="G50" s="338" t="s">
        <v>635</v>
      </c>
      <c r="H50" s="258"/>
      <c r="I50" s="258"/>
      <c r="J50" s="258"/>
      <c r="K50" s="258"/>
      <c r="L50" s="242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</row>
    <row r="51" spans="2:23" x14ac:dyDescent="0.2">
      <c r="B51" s="329"/>
      <c r="L51" s="238"/>
    </row>
    <row r="52" spans="2:23" x14ac:dyDescent="0.2">
      <c r="B52" s="329"/>
      <c r="L52" s="238"/>
    </row>
    <row r="53" spans="2:23" x14ac:dyDescent="0.2">
      <c r="B53" s="329"/>
      <c r="L53" s="238"/>
    </row>
    <row r="54" spans="2:23" x14ac:dyDescent="0.2">
      <c r="B54" s="329"/>
      <c r="L54" s="238"/>
    </row>
    <row r="55" spans="2:23" x14ac:dyDescent="0.2">
      <c r="B55" s="329"/>
      <c r="L55" s="238"/>
    </row>
    <row r="56" spans="2:23" x14ac:dyDescent="0.2">
      <c r="B56" s="329"/>
      <c r="L56" s="238"/>
    </row>
    <row r="57" spans="2:23" x14ac:dyDescent="0.2">
      <c r="B57" s="329"/>
      <c r="L57" s="238"/>
    </row>
    <row r="58" spans="2:23" x14ac:dyDescent="0.2">
      <c r="B58" s="329"/>
      <c r="L58" s="238"/>
    </row>
    <row r="59" spans="2:23" x14ac:dyDescent="0.2">
      <c r="B59" s="329"/>
      <c r="L59" s="238"/>
    </row>
    <row r="60" spans="2:23" x14ac:dyDescent="0.2">
      <c r="B60" s="329"/>
      <c r="L60" s="238"/>
    </row>
    <row r="61" spans="2:23" s="240" customFormat="1" ht="13.2" x14ac:dyDescent="0.25">
      <c r="B61" s="331"/>
      <c r="D61" s="339" t="s">
        <v>636</v>
      </c>
      <c r="E61" s="259"/>
      <c r="F61" s="340" t="s">
        <v>637</v>
      </c>
      <c r="G61" s="339" t="s">
        <v>636</v>
      </c>
      <c r="H61" s="259"/>
      <c r="I61" s="259"/>
      <c r="J61" s="260" t="s">
        <v>637</v>
      </c>
      <c r="K61" s="259"/>
      <c r="L61" s="242"/>
      <c r="M61" s="243"/>
      <c r="N61" s="243"/>
      <c r="O61" s="243"/>
      <c r="P61" s="243"/>
      <c r="Q61" s="243"/>
      <c r="R61" s="243"/>
      <c r="S61" s="243"/>
      <c r="T61" s="243"/>
      <c r="U61" s="243"/>
      <c r="V61" s="243"/>
      <c r="W61" s="243"/>
    </row>
    <row r="62" spans="2:23" x14ac:dyDescent="0.2">
      <c r="B62" s="329"/>
      <c r="L62" s="238"/>
    </row>
    <row r="63" spans="2:23" x14ac:dyDescent="0.2">
      <c r="B63" s="329"/>
      <c r="L63" s="238"/>
    </row>
    <row r="64" spans="2:23" x14ac:dyDescent="0.2">
      <c r="B64" s="329"/>
      <c r="L64" s="238"/>
    </row>
    <row r="65" spans="2:23" s="240" customFormat="1" ht="13.2" x14ac:dyDescent="0.25">
      <c r="B65" s="331"/>
      <c r="D65" s="338" t="s">
        <v>638</v>
      </c>
      <c r="E65" s="258"/>
      <c r="F65" s="258"/>
      <c r="G65" s="338" t="s">
        <v>639</v>
      </c>
      <c r="H65" s="258"/>
      <c r="I65" s="258"/>
      <c r="J65" s="258"/>
      <c r="K65" s="258"/>
      <c r="L65" s="242"/>
      <c r="M65" s="243"/>
      <c r="N65" s="243"/>
      <c r="O65" s="243"/>
      <c r="P65" s="243"/>
      <c r="Q65" s="243"/>
      <c r="R65" s="243"/>
      <c r="S65" s="243"/>
      <c r="T65" s="243"/>
      <c r="U65" s="243"/>
      <c r="V65" s="243"/>
      <c r="W65" s="243"/>
    </row>
    <row r="66" spans="2:23" x14ac:dyDescent="0.2">
      <c r="B66" s="329"/>
      <c r="L66" s="238"/>
    </row>
    <row r="67" spans="2:23" x14ac:dyDescent="0.2">
      <c r="B67" s="329"/>
      <c r="L67" s="238"/>
    </row>
    <row r="68" spans="2:23" x14ac:dyDescent="0.2">
      <c r="B68" s="329"/>
      <c r="L68" s="238"/>
    </row>
    <row r="69" spans="2:23" x14ac:dyDescent="0.2">
      <c r="B69" s="329"/>
      <c r="L69" s="238"/>
    </row>
    <row r="70" spans="2:23" x14ac:dyDescent="0.2">
      <c r="B70" s="329"/>
      <c r="L70" s="238"/>
    </row>
    <row r="71" spans="2:23" x14ac:dyDescent="0.2">
      <c r="B71" s="329"/>
      <c r="L71" s="238"/>
    </row>
    <row r="72" spans="2:23" x14ac:dyDescent="0.2">
      <c r="B72" s="329"/>
      <c r="L72" s="238"/>
    </row>
    <row r="73" spans="2:23" x14ac:dyDescent="0.2">
      <c r="B73" s="329"/>
      <c r="L73" s="238"/>
    </row>
    <row r="74" spans="2:23" x14ac:dyDescent="0.2">
      <c r="B74" s="329"/>
      <c r="L74" s="238"/>
    </row>
    <row r="75" spans="2:23" x14ac:dyDescent="0.2">
      <c r="B75" s="329"/>
      <c r="L75" s="238"/>
    </row>
    <row r="76" spans="2:23" s="240" customFormat="1" ht="13.2" x14ac:dyDescent="0.25">
      <c r="B76" s="331"/>
      <c r="D76" s="339" t="s">
        <v>636</v>
      </c>
      <c r="E76" s="259"/>
      <c r="F76" s="340" t="s">
        <v>637</v>
      </c>
      <c r="G76" s="339" t="s">
        <v>636</v>
      </c>
      <c r="H76" s="259"/>
      <c r="I76" s="259"/>
      <c r="J76" s="260" t="s">
        <v>637</v>
      </c>
      <c r="K76" s="259"/>
      <c r="L76" s="242"/>
      <c r="M76" s="243"/>
      <c r="N76" s="243"/>
      <c r="O76" s="243"/>
      <c r="P76" s="243"/>
      <c r="Q76" s="243"/>
      <c r="R76" s="243"/>
      <c r="S76" s="243"/>
      <c r="T76" s="243"/>
      <c r="U76" s="243"/>
      <c r="V76" s="243"/>
      <c r="W76" s="243"/>
    </row>
    <row r="77" spans="2:23" s="240" customFormat="1" ht="14.4" customHeight="1" x14ac:dyDescent="0.25">
      <c r="B77" s="341"/>
      <c r="C77" s="261"/>
      <c r="D77" s="261"/>
      <c r="E77" s="261"/>
      <c r="F77" s="261"/>
      <c r="G77" s="261"/>
      <c r="H77" s="261"/>
      <c r="I77" s="261"/>
      <c r="J77" s="261"/>
      <c r="K77" s="261"/>
      <c r="L77" s="242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</row>
    <row r="81" spans="2:47" s="240" customFormat="1" ht="6.9" customHeight="1" x14ac:dyDescent="0.25">
      <c r="B81" s="342"/>
      <c r="C81" s="262"/>
      <c r="D81" s="262"/>
      <c r="E81" s="262"/>
      <c r="F81" s="262"/>
      <c r="G81" s="262"/>
      <c r="H81" s="262"/>
      <c r="I81" s="262"/>
      <c r="J81" s="262"/>
      <c r="K81" s="262"/>
      <c r="L81" s="242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</row>
    <row r="82" spans="2:47" s="240" customFormat="1" ht="24.9" customHeight="1" x14ac:dyDescent="0.25">
      <c r="B82" s="331"/>
      <c r="C82" s="330" t="s">
        <v>640</v>
      </c>
      <c r="L82" s="242"/>
      <c r="M82" s="243"/>
      <c r="N82" s="243"/>
      <c r="O82" s="243"/>
      <c r="P82" s="243"/>
      <c r="Q82" s="243"/>
      <c r="R82" s="243"/>
      <c r="S82" s="243"/>
      <c r="T82" s="243"/>
      <c r="U82" s="243"/>
      <c r="V82" s="243"/>
      <c r="W82" s="243"/>
    </row>
    <row r="83" spans="2:47" s="240" customFormat="1" ht="6.9" customHeight="1" x14ac:dyDescent="0.25">
      <c r="B83" s="331"/>
      <c r="L83" s="242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</row>
    <row r="84" spans="2:47" s="240" customFormat="1" ht="12" customHeight="1" x14ac:dyDescent="0.25">
      <c r="B84" s="331"/>
      <c r="C84" s="241" t="s">
        <v>614</v>
      </c>
      <c r="L84" s="242"/>
      <c r="M84" s="243"/>
      <c r="N84" s="243"/>
      <c r="O84" s="243"/>
      <c r="P84" s="243"/>
      <c r="Q84" s="243"/>
      <c r="R84" s="243"/>
      <c r="S84" s="243"/>
      <c r="T84" s="243"/>
      <c r="U84" s="243"/>
      <c r="V84" s="243"/>
      <c r="W84" s="243"/>
    </row>
    <row r="85" spans="2:47" s="240" customFormat="1" ht="30" customHeight="1" x14ac:dyDescent="0.25">
      <c r="B85" s="331"/>
      <c r="E85" s="517" t="str">
        <f>E7</f>
        <v>STAVEBNÍ ÚPRAVY A PŘÍSTAVBA RAMPY PROMÍTÁRNY AREÁLU LETNÍHO KINA V SEZIMOVĚ ÚSTÍ</v>
      </c>
      <c r="F85" s="518"/>
      <c r="G85" s="518"/>
      <c r="H85" s="518"/>
      <c r="L85" s="242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</row>
    <row r="86" spans="2:47" s="240" customFormat="1" ht="6.9" customHeight="1" x14ac:dyDescent="0.25">
      <c r="B86" s="331"/>
      <c r="L86" s="242"/>
      <c r="M86" s="243"/>
      <c r="N86" s="243"/>
      <c r="O86" s="243"/>
      <c r="P86" s="243"/>
      <c r="Q86" s="243"/>
      <c r="R86" s="243"/>
      <c r="S86" s="243"/>
      <c r="T86" s="243"/>
      <c r="U86" s="243"/>
      <c r="V86" s="243"/>
      <c r="W86" s="243"/>
    </row>
    <row r="87" spans="2:47" s="240" customFormat="1" ht="12" customHeight="1" x14ac:dyDescent="0.25">
      <c r="B87" s="331"/>
      <c r="C87" s="241" t="s">
        <v>618</v>
      </c>
      <c r="F87" s="244" t="str">
        <f>F10</f>
        <v xml:space="preserve"> </v>
      </c>
      <c r="I87" s="241" t="s">
        <v>620</v>
      </c>
      <c r="J87" s="245" t="str">
        <f>IF(J10="","",J10)</f>
        <v>18. 11. 2024</v>
      </c>
      <c r="L87" s="242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</row>
    <row r="88" spans="2:47" s="240" customFormat="1" ht="6.9" customHeight="1" x14ac:dyDescent="0.25">
      <c r="B88" s="331"/>
      <c r="L88" s="242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</row>
    <row r="89" spans="2:47" s="240" customFormat="1" ht="15.15" customHeight="1" x14ac:dyDescent="0.25">
      <c r="B89" s="331"/>
      <c r="C89" s="241" t="s">
        <v>621</v>
      </c>
      <c r="F89" s="244" t="str">
        <f>E13</f>
        <v xml:space="preserve"> </v>
      </c>
      <c r="I89" s="241" t="s">
        <v>19</v>
      </c>
      <c r="J89" s="263" t="str">
        <f>E19</f>
        <v xml:space="preserve"> </v>
      </c>
      <c r="L89" s="242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</row>
    <row r="90" spans="2:47" s="240" customFormat="1" ht="15.15" customHeight="1" x14ac:dyDescent="0.25">
      <c r="B90" s="331"/>
      <c r="C90" s="241" t="s">
        <v>18</v>
      </c>
      <c r="F90" s="244" t="str">
        <f>IF(E16="","",E16)</f>
        <v xml:space="preserve"> </v>
      </c>
      <c r="I90" s="241" t="s">
        <v>622</v>
      </c>
      <c r="J90" s="263" t="str">
        <f>E22</f>
        <v xml:space="preserve"> </v>
      </c>
      <c r="L90" s="242"/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</row>
    <row r="91" spans="2:47" s="240" customFormat="1" ht="10.35" customHeight="1" x14ac:dyDescent="0.25">
      <c r="B91" s="331"/>
      <c r="L91" s="242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</row>
    <row r="92" spans="2:47" s="240" customFormat="1" ht="29.25" customHeight="1" x14ac:dyDescent="0.25">
      <c r="B92" s="331"/>
      <c r="C92" s="343" t="s">
        <v>641</v>
      </c>
      <c r="D92" s="254"/>
      <c r="E92" s="254"/>
      <c r="F92" s="254"/>
      <c r="G92" s="254"/>
      <c r="H92" s="254"/>
      <c r="I92" s="254"/>
      <c r="J92" s="264" t="s">
        <v>642</v>
      </c>
      <c r="K92" s="254"/>
      <c r="L92" s="242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</row>
    <row r="93" spans="2:47" s="240" customFormat="1" ht="10.35" customHeight="1" x14ac:dyDescent="0.25">
      <c r="B93" s="331"/>
      <c r="L93" s="242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</row>
    <row r="94" spans="2:47" s="240" customFormat="1" ht="22.8" customHeight="1" x14ac:dyDescent="0.25">
      <c r="B94" s="331"/>
      <c r="C94" s="344" t="s">
        <v>643</v>
      </c>
      <c r="J94" s="250">
        <f>J127</f>
        <v>0</v>
      </c>
      <c r="L94" s="242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  <c r="AU94" s="236" t="s">
        <v>644</v>
      </c>
    </row>
    <row r="95" spans="2:47" s="265" customFormat="1" ht="24.9" customHeight="1" x14ac:dyDescent="0.25">
      <c r="B95" s="345"/>
      <c r="D95" s="346" t="s">
        <v>645</v>
      </c>
      <c r="E95" s="266"/>
      <c r="F95" s="266"/>
      <c r="G95" s="266"/>
      <c r="H95" s="266"/>
      <c r="I95" s="266"/>
      <c r="J95" s="267">
        <f>J128</f>
        <v>0</v>
      </c>
      <c r="L95" s="268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</row>
    <row r="96" spans="2:47" s="270" customFormat="1" ht="19.95" customHeight="1" x14ac:dyDescent="0.25">
      <c r="B96" s="347"/>
      <c r="D96" s="348" t="s">
        <v>646</v>
      </c>
      <c r="E96" s="271"/>
      <c r="F96" s="271"/>
      <c r="G96" s="271"/>
      <c r="H96" s="271"/>
      <c r="I96" s="271"/>
      <c r="J96" s="272">
        <f>J129</f>
        <v>0</v>
      </c>
      <c r="L96" s="273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</row>
    <row r="97" spans="2:23" s="270" customFormat="1" ht="19.95" customHeight="1" x14ac:dyDescent="0.25">
      <c r="B97" s="347"/>
      <c r="D97" s="348" t="s">
        <v>647</v>
      </c>
      <c r="E97" s="271"/>
      <c r="F97" s="271"/>
      <c r="G97" s="271"/>
      <c r="H97" s="271"/>
      <c r="I97" s="271"/>
      <c r="J97" s="272">
        <f>J136</f>
        <v>0</v>
      </c>
      <c r="L97" s="273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</row>
    <row r="98" spans="2:23" s="270" customFormat="1" ht="19.95" customHeight="1" x14ac:dyDescent="0.25">
      <c r="B98" s="347"/>
      <c r="D98" s="348" t="s">
        <v>648</v>
      </c>
      <c r="E98" s="271"/>
      <c r="F98" s="271"/>
      <c r="G98" s="271"/>
      <c r="H98" s="271"/>
      <c r="I98" s="271"/>
      <c r="J98" s="272">
        <f>J138</f>
        <v>0</v>
      </c>
      <c r="L98" s="273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</row>
    <row r="99" spans="2:23" s="270" customFormat="1" ht="19.95" customHeight="1" x14ac:dyDescent="0.25">
      <c r="B99" s="347"/>
      <c r="D99" s="348" t="s">
        <v>649</v>
      </c>
      <c r="E99" s="271"/>
      <c r="F99" s="271"/>
      <c r="G99" s="271"/>
      <c r="H99" s="271"/>
      <c r="I99" s="271"/>
      <c r="J99" s="272">
        <f>J149</f>
        <v>0</v>
      </c>
      <c r="L99" s="273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</row>
    <row r="100" spans="2:23" s="270" customFormat="1" ht="19.95" customHeight="1" x14ac:dyDescent="0.25">
      <c r="B100" s="347"/>
      <c r="D100" s="348" t="s">
        <v>650</v>
      </c>
      <c r="E100" s="271"/>
      <c r="F100" s="271"/>
      <c r="G100" s="271"/>
      <c r="H100" s="271"/>
      <c r="I100" s="271"/>
      <c r="J100" s="272">
        <f>J152</f>
        <v>0</v>
      </c>
      <c r="L100" s="273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</row>
    <row r="101" spans="2:23" s="265" customFormat="1" ht="24.9" customHeight="1" x14ac:dyDescent="0.25">
      <c r="B101" s="345"/>
      <c r="D101" s="346" t="s">
        <v>651</v>
      </c>
      <c r="E101" s="266"/>
      <c r="F101" s="266"/>
      <c r="G101" s="266"/>
      <c r="H101" s="266"/>
      <c r="I101" s="266"/>
      <c r="J101" s="267">
        <f>J156</f>
        <v>0</v>
      </c>
      <c r="L101" s="268"/>
      <c r="M101" s="269"/>
      <c r="N101" s="269"/>
      <c r="O101" s="269"/>
      <c r="P101" s="269"/>
      <c r="Q101" s="269"/>
      <c r="R101" s="269"/>
      <c r="S101" s="269"/>
      <c r="T101" s="269"/>
      <c r="U101" s="269"/>
      <c r="V101" s="269"/>
      <c r="W101" s="269"/>
    </row>
    <row r="102" spans="2:23" s="270" customFormat="1" ht="19.95" customHeight="1" x14ac:dyDescent="0.25">
      <c r="B102" s="347"/>
      <c r="D102" s="348" t="s">
        <v>652</v>
      </c>
      <c r="E102" s="271"/>
      <c r="F102" s="271"/>
      <c r="G102" s="271"/>
      <c r="H102" s="271"/>
      <c r="I102" s="271"/>
      <c r="J102" s="272">
        <f>J157</f>
        <v>0</v>
      </c>
      <c r="L102" s="273"/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</row>
    <row r="103" spans="2:23" s="270" customFormat="1" ht="19.95" customHeight="1" x14ac:dyDescent="0.25">
      <c r="B103" s="347"/>
      <c r="D103" s="348" t="s">
        <v>653</v>
      </c>
      <c r="E103" s="271"/>
      <c r="F103" s="271"/>
      <c r="G103" s="271"/>
      <c r="H103" s="271"/>
      <c r="I103" s="271"/>
      <c r="J103" s="272">
        <f>J221</f>
        <v>0</v>
      </c>
      <c r="L103" s="273"/>
      <c r="M103" s="274"/>
      <c r="N103" s="274"/>
      <c r="O103" s="274"/>
      <c r="P103" s="274"/>
      <c r="Q103" s="274"/>
      <c r="R103" s="274"/>
      <c r="S103" s="274"/>
      <c r="T103" s="274"/>
      <c r="U103" s="274"/>
      <c r="V103" s="274"/>
      <c r="W103" s="274"/>
    </row>
    <row r="104" spans="2:23" s="270" customFormat="1" ht="19.95" customHeight="1" x14ac:dyDescent="0.25">
      <c r="B104" s="347"/>
      <c r="D104" s="348" t="s">
        <v>654</v>
      </c>
      <c r="E104" s="271"/>
      <c r="F104" s="271"/>
      <c r="G104" s="271"/>
      <c r="H104" s="271"/>
      <c r="I104" s="271"/>
      <c r="J104" s="272">
        <f>J225</f>
        <v>0</v>
      </c>
      <c r="L104" s="273"/>
      <c r="M104" s="274"/>
      <c r="N104" s="274"/>
      <c r="O104" s="274"/>
      <c r="P104" s="274"/>
      <c r="Q104" s="274"/>
      <c r="R104" s="274"/>
      <c r="S104" s="274"/>
      <c r="T104" s="274"/>
      <c r="U104" s="274"/>
      <c r="V104" s="274"/>
      <c r="W104" s="274"/>
    </row>
    <row r="105" spans="2:23" s="265" customFormat="1" ht="24.9" customHeight="1" x14ac:dyDescent="0.25">
      <c r="B105" s="345"/>
      <c r="D105" s="346" t="s">
        <v>655</v>
      </c>
      <c r="E105" s="266"/>
      <c r="F105" s="266"/>
      <c r="G105" s="266"/>
      <c r="H105" s="266"/>
      <c r="I105" s="266"/>
      <c r="J105" s="267">
        <f>J237</f>
        <v>0</v>
      </c>
      <c r="L105" s="268"/>
      <c r="M105" s="269"/>
      <c r="N105" s="269"/>
      <c r="O105" s="269"/>
      <c r="P105" s="269"/>
      <c r="Q105" s="269"/>
      <c r="R105" s="269"/>
      <c r="S105" s="269"/>
      <c r="T105" s="269"/>
      <c r="U105" s="269"/>
      <c r="V105" s="269"/>
      <c r="W105" s="269"/>
    </row>
    <row r="106" spans="2:23" s="265" customFormat="1" ht="24.9" customHeight="1" x14ac:dyDescent="0.25">
      <c r="B106" s="345"/>
      <c r="D106" s="346" t="s">
        <v>656</v>
      </c>
      <c r="E106" s="266"/>
      <c r="F106" s="266"/>
      <c r="G106" s="266"/>
      <c r="H106" s="266"/>
      <c r="I106" s="266"/>
      <c r="J106" s="267">
        <f>J241</f>
        <v>0</v>
      </c>
      <c r="L106" s="268"/>
      <c r="M106" s="269"/>
      <c r="N106" s="269"/>
      <c r="O106" s="269"/>
      <c r="P106" s="269"/>
      <c r="Q106" s="269"/>
      <c r="R106" s="269"/>
      <c r="S106" s="269"/>
      <c r="T106" s="269"/>
      <c r="U106" s="269"/>
      <c r="V106" s="269"/>
      <c r="W106" s="269"/>
    </row>
    <row r="107" spans="2:23" s="270" customFormat="1" ht="19.95" customHeight="1" x14ac:dyDescent="0.25">
      <c r="B107" s="347"/>
      <c r="D107" s="348" t="s">
        <v>657</v>
      </c>
      <c r="E107" s="271"/>
      <c r="F107" s="271"/>
      <c r="G107" s="271"/>
      <c r="H107" s="271"/>
      <c r="I107" s="271"/>
      <c r="J107" s="272">
        <f>J242</f>
        <v>0</v>
      </c>
      <c r="L107" s="273"/>
      <c r="M107" s="274"/>
      <c r="N107" s="274"/>
      <c r="O107" s="274"/>
      <c r="P107" s="274"/>
      <c r="Q107" s="274"/>
      <c r="R107" s="274"/>
      <c r="S107" s="274"/>
      <c r="T107" s="274"/>
      <c r="U107" s="274"/>
      <c r="V107" s="274"/>
      <c r="W107" s="274"/>
    </row>
    <row r="108" spans="2:23" s="270" customFormat="1" ht="19.95" customHeight="1" x14ac:dyDescent="0.25">
      <c r="B108" s="347"/>
      <c r="D108" s="348" t="s">
        <v>658</v>
      </c>
      <c r="E108" s="271"/>
      <c r="F108" s="271"/>
      <c r="G108" s="271"/>
      <c r="H108" s="271"/>
      <c r="I108" s="271"/>
      <c r="J108" s="272">
        <f>J244</f>
        <v>0</v>
      </c>
      <c r="L108" s="273"/>
      <c r="M108" s="274"/>
      <c r="N108" s="274"/>
      <c r="O108" s="274"/>
      <c r="P108" s="274"/>
      <c r="Q108" s="274"/>
      <c r="R108" s="274"/>
      <c r="S108" s="274"/>
      <c r="T108" s="274"/>
      <c r="U108" s="274"/>
      <c r="V108" s="274"/>
      <c r="W108" s="274"/>
    </row>
    <row r="109" spans="2:23" s="270" customFormat="1" ht="19.95" customHeight="1" x14ac:dyDescent="0.25">
      <c r="B109" s="347"/>
      <c r="D109" s="348" t="s">
        <v>659</v>
      </c>
      <c r="E109" s="271"/>
      <c r="F109" s="271"/>
      <c r="G109" s="271"/>
      <c r="H109" s="271"/>
      <c r="I109" s="271"/>
      <c r="J109" s="272">
        <f>J246</f>
        <v>0</v>
      </c>
      <c r="L109" s="273"/>
      <c r="M109" s="274"/>
      <c r="N109" s="274"/>
      <c r="O109" s="274"/>
      <c r="P109" s="274"/>
      <c r="Q109" s="274"/>
      <c r="R109" s="274"/>
      <c r="S109" s="274"/>
      <c r="T109" s="274"/>
      <c r="U109" s="274"/>
      <c r="V109" s="274"/>
      <c r="W109" s="274"/>
    </row>
    <row r="110" spans="2:23" s="240" customFormat="1" ht="21.75" customHeight="1" x14ac:dyDescent="0.25">
      <c r="B110" s="331"/>
      <c r="L110" s="242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</row>
    <row r="111" spans="2:23" s="240" customFormat="1" ht="6.9" customHeight="1" x14ac:dyDescent="0.25">
      <c r="B111" s="341"/>
      <c r="C111" s="261"/>
      <c r="D111" s="261"/>
      <c r="E111" s="261"/>
      <c r="F111" s="261"/>
      <c r="G111" s="261"/>
      <c r="H111" s="261"/>
      <c r="I111" s="261"/>
      <c r="J111" s="261"/>
      <c r="K111" s="261"/>
      <c r="L111" s="242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</row>
    <row r="115" spans="2:63" s="240" customFormat="1" ht="6.9" customHeight="1" x14ac:dyDescent="0.25">
      <c r="B115" s="342"/>
      <c r="C115" s="262"/>
      <c r="D115" s="262"/>
      <c r="E115" s="262"/>
      <c r="F115" s="262"/>
      <c r="G115" s="262"/>
      <c r="H115" s="262"/>
      <c r="I115" s="262"/>
      <c r="J115" s="262"/>
      <c r="K115" s="262"/>
      <c r="L115" s="242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</row>
    <row r="116" spans="2:63" s="240" customFormat="1" ht="24.9" customHeight="1" x14ac:dyDescent="0.25">
      <c r="B116" s="331"/>
      <c r="C116" s="330" t="s">
        <v>660</v>
      </c>
      <c r="L116" s="242"/>
      <c r="M116" s="243"/>
      <c r="N116" s="243"/>
      <c r="O116" s="243"/>
      <c r="P116" s="243"/>
      <c r="Q116" s="243"/>
      <c r="R116" s="243"/>
      <c r="S116" s="243"/>
      <c r="T116" s="243"/>
      <c r="U116" s="243"/>
      <c r="V116" s="243"/>
      <c r="W116" s="243"/>
    </row>
    <row r="117" spans="2:63" s="240" customFormat="1" ht="6.9" customHeight="1" x14ac:dyDescent="0.25">
      <c r="B117" s="331"/>
      <c r="L117" s="242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</row>
    <row r="118" spans="2:63" s="240" customFormat="1" ht="12" customHeight="1" x14ac:dyDescent="0.25">
      <c r="B118" s="331"/>
      <c r="C118" s="241" t="s">
        <v>614</v>
      </c>
      <c r="L118" s="242"/>
      <c r="M118" s="243"/>
      <c r="N118" s="243"/>
      <c r="O118" s="243"/>
      <c r="P118" s="243"/>
      <c r="Q118" s="243"/>
      <c r="R118" s="243"/>
      <c r="S118" s="243"/>
      <c r="T118" s="243"/>
      <c r="U118" s="243"/>
      <c r="V118" s="243"/>
      <c r="W118" s="243"/>
    </row>
    <row r="119" spans="2:63" s="240" customFormat="1" ht="30" customHeight="1" x14ac:dyDescent="0.25">
      <c r="B119" s="331"/>
      <c r="E119" s="517" t="str">
        <f>E7</f>
        <v>STAVEBNÍ ÚPRAVY A PŘÍSTAVBA RAMPY PROMÍTÁRNY AREÁLU LETNÍHO KINA V SEZIMOVĚ ÚSTÍ</v>
      </c>
      <c r="F119" s="518"/>
      <c r="G119" s="518"/>
      <c r="H119" s="518"/>
      <c r="L119" s="242"/>
      <c r="M119" s="243"/>
      <c r="N119" s="243"/>
      <c r="O119" s="243"/>
      <c r="P119" s="243"/>
      <c r="Q119" s="243"/>
      <c r="R119" s="243"/>
      <c r="S119" s="243"/>
      <c r="T119" s="243"/>
      <c r="U119" s="243"/>
      <c r="V119" s="243"/>
      <c r="W119" s="243"/>
    </row>
    <row r="120" spans="2:63" s="240" customFormat="1" ht="6.9" customHeight="1" x14ac:dyDescent="0.25">
      <c r="B120" s="331"/>
      <c r="L120" s="242"/>
      <c r="M120" s="243"/>
      <c r="N120" s="243"/>
      <c r="O120" s="243"/>
      <c r="P120" s="243"/>
      <c r="Q120" s="243"/>
      <c r="R120" s="243"/>
      <c r="S120" s="243"/>
      <c r="T120" s="243"/>
      <c r="U120" s="243"/>
      <c r="V120" s="243"/>
      <c r="W120" s="243"/>
    </row>
    <row r="121" spans="2:63" s="240" customFormat="1" ht="12" customHeight="1" x14ac:dyDescent="0.25">
      <c r="B121" s="331"/>
      <c r="C121" s="241" t="s">
        <v>618</v>
      </c>
      <c r="F121" s="244" t="str">
        <f>F10</f>
        <v xml:space="preserve"> </v>
      </c>
      <c r="I121" s="241" t="s">
        <v>620</v>
      </c>
      <c r="J121" s="245" t="str">
        <f>IF(J10="","",J10)</f>
        <v>18. 11. 2024</v>
      </c>
      <c r="L121" s="242"/>
      <c r="M121" s="243"/>
      <c r="N121" s="243"/>
      <c r="O121" s="243"/>
      <c r="P121" s="243"/>
      <c r="Q121" s="243"/>
      <c r="R121" s="243"/>
      <c r="S121" s="243"/>
      <c r="T121" s="243"/>
      <c r="U121" s="243"/>
      <c r="V121" s="243"/>
      <c r="W121" s="243"/>
    </row>
    <row r="122" spans="2:63" s="240" customFormat="1" ht="6.9" customHeight="1" x14ac:dyDescent="0.25">
      <c r="B122" s="331"/>
      <c r="L122" s="242"/>
      <c r="M122" s="243"/>
      <c r="N122" s="243"/>
      <c r="O122" s="243"/>
      <c r="P122" s="243"/>
      <c r="Q122" s="243"/>
      <c r="R122" s="243"/>
      <c r="S122" s="243"/>
      <c r="T122" s="243"/>
      <c r="U122" s="243"/>
      <c r="V122" s="243"/>
      <c r="W122" s="243"/>
    </row>
    <row r="123" spans="2:63" s="240" customFormat="1" ht="15.15" customHeight="1" x14ac:dyDescent="0.25">
      <c r="B123" s="331"/>
      <c r="C123" s="241" t="s">
        <v>621</v>
      </c>
      <c r="F123" s="244" t="str">
        <f>E13</f>
        <v xml:space="preserve"> </v>
      </c>
      <c r="I123" s="241" t="s">
        <v>19</v>
      </c>
      <c r="J123" s="263" t="str">
        <f>E19</f>
        <v xml:space="preserve"> </v>
      </c>
      <c r="L123" s="242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</row>
    <row r="124" spans="2:63" s="240" customFormat="1" ht="15.15" customHeight="1" x14ac:dyDescent="0.25">
      <c r="B124" s="331"/>
      <c r="C124" s="241" t="s">
        <v>18</v>
      </c>
      <c r="F124" s="244" t="str">
        <f>IF(E16="","",E16)</f>
        <v xml:space="preserve"> </v>
      </c>
      <c r="I124" s="241" t="s">
        <v>622</v>
      </c>
      <c r="J124" s="263" t="str">
        <f>E22</f>
        <v xml:space="preserve"> </v>
      </c>
      <c r="L124" s="242"/>
      <c r="M124" s="243"/>
      <c r="N124" s="243"/>
      <c r="O124" s="243"/>
      <c r="P124" s="243"/>
      <c r="Q124" s="243"/>
      <c r="R124" s="243"/>
      <c r="S124" s="243"/>
      <c r="T124" s="243"/>
      <c r="U124" s="243"/>
      <c r="V124" s="243"/>
      <c r="W124" s="243"/>
    </row>
    <row r="125" spans="2:63" s="240" customFormat="1" ht="10.35" customHeight="1" x14ac:dyDescent="0.25">
      <c r="B125" s="331"/>
      <c r="L125" s="242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</row>
    <row r="126" spans="2:63" s="275" customFormat="1" ht="29.25" customHeight="1" x14ac:dyDescent="0.25">
      <c r="B126" s="349"/>
      <c r="C126" s="350" t="s">
        <v>661</v>
      </c>
      <c r="D126" s="276" t="s">
        <v>662</v>
      </c>
      <c r="E126" s="276" t="s">
        <v>663</v>
      </c>
      <c r="F126" s="276" t="s">
        <v>379</v>
      </c>
      <c r="G126" s="276" t="s">
        <v>98</v>
      </c>
      <c r="H126" s="276" t="s">
        <v>664</v>
      </c>
      <c r="I126" s="276" t="s">
        <v>665</v>
      </c>
      <c r="J126" s="277" t="s">
        <v>642</v>
      </c>
      <c r="K126" s="278" t="s">
        <v>666</v>
      </c>
      <c r="L126" s="279"/>
      <c r="M126" s="280"/>
      <c r="N126" s="281"/>
      <c r="O126" s="281"/>
      <c r="P126" s="281"/>
      <c r="Q126" s="281"/>
      <c r="R126" s="281"/>
      <c r="S126" s="281"/>
      <c r="T126" s="282"/>
      <c r="U126" s="283"/>
      <c r="V126" s="283"/>
      <c r="W126" s="283"/>
    </row>
    <row r="127" spans="2:63" s="240" customFormat="1" ht="22.8" customHeight="1" x14ac:dyDescent="0.3">
      <c r="B127" s="331"/>
      <c r="C127" s="351" t="s">
        <v>667</v>
      </c>
      <c r="J127" s="284">
        <f>BK127</f>
        <v>0</v>
      </c>
      <c r="L127" s="242"/>
      <c r="M127" s="285"/>
      <c r="N127" s="286"/>
      <c r="O127" s="286"/>
      <c r="P127" s="287"/>
      <c r="Q127" s="286"/>
      <c r="R127" s="287"/>
      <c r="S127" s="286"/>
      <c r="T127" s="288"/>
      <c r="U127" s="243"/>
      <c r="V127" s="289"/>
      <c r="W127" s="243"/>
      <c r="AT127" s="236" t="s">
        <v>668</v>
      </c>
      <c r="AU127" s="236" t="s">
        <v>644</v>
      </c>
      <c r="BK127" s="290">
        <f>BK128+BK156+BK237+BK241</f>
        <v>0</v>
      </c>
    </row>
    <row r="128" spans="2:63" s="291" customFormat="1" ht="25.95" customHeight="1" x14ac:dyDescent="0.25">
      <c r="B128" s="352"/>
      <c r="D128" s="292" t="s">
        <v>668</v>
      </c>
      <c r="E128" s="353" t="s">
        <v>24</v>
      </c>
      <c r="F128" s="353" t="s">
        <v>669</v>
      </c>
      <c r="J128" s="293">
        <f>BK128</f>
        <v>0</v>
      </c>
      <c r="L128" s="294"/>
      <c r="M128" s="295"/>
      <c r="N128" s="296"/>
      <c r="O128" s="296"/>
      <c r="P128" s="297"/>
      <c r="Q128" s="296"/>
      <c r="R128" s="297"/>
      <c r="S128" s="296"/>
      <c r="T128" s="298"/>
      <c r="U128" s="296"/>
      <c r="V128" s="299"/>
      <c r="W128" s="296"/>
      <c r="AR128" s="292" t="s">
        <v>384</v>
      </c>
      <c r="AT128" s="300" t="s">
        <v>668</v>
      </c>
      <c r="AU128" s="300" t="s">
        <v>670</v>
      </c>
      <c r="AY128" s="292" t="s">
        <v>671</v>
      </c>
      <c r="BK128" s="301">
        <f>BK129+BK136+BK138+BK149+BK152</f>
        <v>0</v>
      </c>
    </row>
    <row r="129" spans="2:65" s="291" customFormat="1" ht="22.8" customHeight="1" x14ac:dyDescent="0.25">
      <c r="B129" s="352"/>
      <c r="D129" s="292" t="s">
        <v>668</v>
      </c>
      <c r="E129" s="354" t="s">
        <v>672</v>
      </c>
      <c r="F129" s="354" t="s">
        <v>673</v>
      </c>
      <c r="J129" s="302">
        <f>BK129</f>
        <v>0</v>
      </c>
      <c r="L129" s="294"/>
      <c r="M129" s="295"/>
      <c r="N129" s="296"/>
      <c r="O129" s="296"/>
      <c r="P129" s="297"/>
      <c r="Q129" s="296"/>
      <c r="R129" s="297"/>
      <c r="S129" s="296"/>
      <c r="T129" s="298"/>
      <c r="U129" s="296"/>
      <c r="V129" s="296"/>
      <c r="W129" s="296"/>
      <c r="AR129" s="292" t="s">
        <v>384</v>
      </c>
      <c r="AT129" s="300" t="s">
        <v>668</v>
      </c>
      <c r="AU129" s="300" t="s">
        <v>383</v>
      </c>
      <c r="AY129" s="292" t="s">
        <v>671</v>
      </c>
      <c r="BK129" s="301">
        <f>SUM(BK130:BK135)</f>
        <v>0</v>
      </c>
    </row>
    <row r="130" spans="2:65" s="240" customFormat="1" ht="24.15" customHeight="1" x14ac:dyDescent="0.25">
      <c r="B130" s="331"/>
      <c r="C130" s="355" t="s">
        <v>383</v>
      </c>
      <c r="D130" s="355" t="s">
        <v>674</v>
      </c>
      <c r="E130" s="356" t="s">
        <v>675</v>
      </c>
      <c r="F130" s="357" t="s">
        <v>676</v>
      </c>
      <c r="G130" s="358" t="s">
        <v>131</v>
      </c>
      <c r="H130" s="359">
        <f>360-60</f>
        <v>300</v>
      </c>
      <c r="I130" s="326"/>
      <c r="J130" s="303">
        <f t="shared" ref="J130:J135" si="0">ROUND(I130*H130,2)</f>
        <v>0</v>
      </c>
      <c r="K130" s="304"/>
      <c r="L130" s="242"/>
      <c r="M130" s="305"/>
      <c r="N130" s="306"/>
      <c r="O130" s="307"/>
      <c r="P130" s="307"/>
      <c r="Q130" s="307"/>
      <c r="R130" s="307"/>
      <c r="S130" s="307"/>
      <c r="T130" s="308"/>
      <c r="U130" s="243"/>
      <c r="V130" s="243"/>
      <c r="W130" s="243"/>
      <c r="AR130" s="309" t="s">
        <v>677</v>
      </c>
      <c r="AT130" s="309" t="s">
        <v>674</v>
      </c>
      <c r="AU130" s="309" t="s">
        <v>384</v>
      </c>
      <c r="AY130" s="236" t="s">
        <v>671</v>
      </c>
      <c r="BE130" s="310">
        <f t="shared" ref="BE130:BE135" si="1">IF(N130="základní",J130,0)</f>
        <v>0</v>
      </c>
      <c r="BF130" s="310">
        <f t="shared" ref="BF130:BF135" si="2">IF(N130="snížená",J130,0)</f>
        <v>0</v>
      </c>
      <c r="BG130" s="310">
        <f t="shared" ref="BG130:BG135" si="3">IF(N130="zákl. přenesená",J130,0)</f>
        <v>0</v>
      </c>
      <c r="BH130" s="310">
        <f t="shared" ref="BH130:BH135" si="4">IF(N130="sníž. přenesená",J130,0)</f>
        <v>0</v>
      </c>
      <c r="BI130" s="310">
        <f t="shared" ref="BI130:BI135" si="5">IF(N130="nulová",J130,0)</f>
        <v>0</v>
      </c>
      <c r="BJ130" s="236" t="s">
        <v>383</v>
      </c>
      <c r="BK130" s="310">
        <f t="shared" ref="BK130:BK135" si="6">ROUND(I130*H130,2)</f>
        <v>0</v>
      </c>
      <c r="BL130" s="236" t="s">
        <v>677</v>
      </c>
      <c r="BM130" s="309" t="s">
        <v>678</v>
      </c>
    </row>
    <row r="131" spans="2:65" s="240" customFormat="1" ht="24.15" customHeight="1" x14ac:dyDescent="0.25">
      <c r="B131" s="331"/>
      <c r="C131" s="355" t="s">
        <v>384</v>
      </c>
      <c r="D131" s="355" t="s">
        <v>674</v>
      </c>
      <c r="E131" s="356" t="s">
        <v>679</v>
      </c>
      <c r="F131" s="357" t="s">
        <v>680</v>
      </c>
      <c r="G131" s="358" t="s">
        <v>131</v>
      </c>
      <c r="H131" s="359">
        <f>6-1</f>
        <v>5</v>
      </c>
      <c r="I131" s="326"/>
      <c r="J131" s="303">
        <f t="shared" si="0"/>
        <v>0</v>
      </c>
      <c r="K131" s="304"/>
      <c r="L131" s="242"/>
      <c r="M131" s="305"/>
      <c r="N131" s="306"/>
      <c r="O131" s="307"/>
      <c r="P131" s="307"/>
      <c r="Q131" s="307"/>
      <c r="R131" s="307"/>
      <c r="S131" s="307"/>
      <c r="T131" s="308"/>
      <c r="U131" s="243"/>
      <c r="V131" s="243"/>
      <c r="W131" s="243"/>
      <c r="AR131" s="309" t="s">
        <v>677</v>
      </c>
      <c r="AT131" s="309" t="s">
        <v>674</v>
      </c>
      <c r="AU131" s="309" t="s">
        <v>384</v>
      </c>
      <c r="AY131" s="236" t="s">
        <v>671</v>
      </c>
      <c r="BE131" s="310">
        <f t="shared" si="1"/>
        <v>0</v>
      </c>
      <c r="BF131" s="310">
        <f t="shared" si="2"/>
        <v>0</v>
      </c>
      <c r="BG131" s="310">
        <f t="shared" si="3"/>
        <v>0</v>
      </c>
      <c r="BH131" s="310">
        <f t="shared" si="4"/>
        <v>0</v>
      </c>
      <c r="BI131" s="310">
        <f t="shared" si="5"/>
        <v>0</v>
      </c>
      <c r="BJ131" s="236" t="s">
        <v>383</v>
      </c>
      <c r="BK131" s="310">
        <f t="shared" si="6"/>
        <v>0</v>
      </c>
      <c r="BL131" s="236" t="s">
        <v>677</v>
      </c>
      <c r="BM131" s="309" t="s">
        <v>681</v>
      </c>
    </row>
    <row r="132" spans="2:65" s="240" customFormat="1" ht="37.799999999999997" customHeight="1" x14ac:dyDescent="0.25">
      <c r="B132" s="331"/>
      <c r="C132" s="360" t="s">
        <v>58</v>
      </c>
      <c r="D132" s="360" t="s">
        <v>682</v>
      </c>
      <c r="E132" s="361" t="s">
        <v>683</v>
      </c>
      <c r="F132" s="362" t="s">
        <v>684</v>
      </c>
      <c r="G132" s="363" t="s">
        <v>685</v>
      </c>
      <c r="H132" s="364">
        <f>6-1</f>
        <v>5</v>
      </c>
      <c r="I132" s="325"/>
      <c r="J132" s="327">
        <f t="shared" si="0"/>
        <v>0</v>
      </c>
      <c r="K132" s="312"/>
      <c r="L132" s="313"/>
      <c r="M132" s="314"/>
      <c r="N132" s="315"/>
      <c r="O132" s="307"/>
      <c r="P132" s="307"/>
      <c r="Q132" s="307"/>
      <c r="R132" s="307"/>
      <c r="S132" s="307"/>
      <c r="T132" s="308"/>
      <c r="U132" s="243"/>
      <c r="V132" s="243"/>
      <c r="W132" s="243"/>
      <c r="AR132" s="309" t="s">
        <v>686</v>
      </c>
      <c r="AT132" s="309" t="s">
        <v>682</v>
      </c>
      <c r="AU132" s="309" t="s">
        <v>384</v>
      </c>
      <c r="AY132" s="236" t="s">
        <v>671</v>
      </c>
      <c r="BE132" s="310">
        <f t="shared" si="1"/>
        <v>0</v>
      </c>
      <c r="BF132" s="310">
        <f t="shared" si="2"/>
        <v>0</v>
      </c>
      <c r="BG132" s="310">
        <f t="shared" si="3"/>
        <v>0</v>
      </c>
      <c r="BH132" s="310">
        <f t="shared" si="4"/>
        <v>0</v>
      </c>
      <c r="BI132" s="310">
        <f t="shared" si="5"/>
        <v>0</v>
      </c>
      <c r="BJ132" s="236" t="s">
        <v>383</v>
      </c>
      <c r="BK132" s="310">
        <f t="shared" si="6"/>
        <v>0</v>
      </c>
      <c r="BL132" s="236" t="s">
        <v>677</v>
      </c>
      <c r="BM132" s="309" t="s">
        <v>687</v>
      </c>
    </row>
    <row r="133" spans="2:65" s="240" customFormat="1" ht="24.15" customHeight="1" x14ac:dyDescent="0.25">
      <c r="B133" s="331"/>
      <c r="C133" s="355" t="s">
        <v>385</v>
      </c>
      <c r="D133" s="355" t="s">
        <v>674</v>
      </c>
      <c r="E133" s="356" t="s">
        <v>679</v>
      </c>
      <c r="F133" s="357" t="s">
        <v>680</v>
      </c>
      <c r="G133" s="358" t="s">
        <v>131</v>
      </c>
      <c r="H133" s="359">
        <v>11</v>
      </c>
      <c r="I133" s="326"/>
      <c r="J133" s="303">
        <f t="shared" si="0"/>
        <v>0</v>
      </c>
      <c r="K133" s="304"/>
      <c r="L133" s="242"/>
      <c r="M133" s="305"/>
      <c r="N133" s="306"/>
      <c r="O133" s="307"/>
      <c r="P133" s="307"/>
      <c r="Q133" s="307"/>
      <c r="R133" s="307"/>
      <c r="S133" s="307"/>
      <c r="T133" s="308"/>
      <c r="U133" s="243"/>
      <c r="V133" s="243"/>
      <c r="W133" s="243"/>
      <c r="AR133" s="309" t="s">
        <v>677</v>
      </c>
      <c r="AT133" s="309" t="s">
        <v>674</v>
      </c>
      <c r="AU133" s="309" t="s">
        <v>384</v>
      </c>
      <c r="AY133" s="236" t="s">
        <v>671</v>
      </c>
      <c r="BE133" s="310">
        <f t="shared" si="1"/>
        <v>0</v>
      </c>
      <c r="BF133" s="310">
        <f t="shared" si="2"/>
        <v>0</v>
      </c>
      <c r="BG133" s="310">
        <f t="shared" si="3"/>
        <v>0</v>
      </c>
      <c r="BH133" s="310">
        <f t="shared" si="4"/>
        <v>0</v>
      </c>
      <c r="BI133" s="310">
        <f t="shared" si="5"/>
        <v>0</v>
      </c>
      <c r="BJ133" s="236" t="s">
        <v>383</v>
      </c>
      <c r="BK133" s="310">
        <f t="shared" si="6"/>
        <v>0</v>
      </c>
      <c r="BL133" s="236" t="s">
        <v>677</v>
      </c>
      <c r="BM133" s="309" t="s">
        <v>688</v>
      </c>
    </row>
    <row r="134" spans="2:65" s="240" customFormat="1" ht="37.799999999999997" customHeight="1" x14ac:dyDescent="0.25">
      <c r="B134" s="331"/>
      <c r="C134" s="360" t="s">
        <v>331</v>
      </c>
      <c r="D134" s="360" t="s">
        <v>682</v>
      </c>
      <c r="E134" s="361" t="s">
        <v>689</v>
      </c>
      <c r="F134" s="362" t="s">
        <v>690</v>
      </c>
      <c r="G134" s="363" t="s">
        <v>685</v>
      </c>
      <c r="H134" s="364">
        <v>11</v>
      </c>
      <c r="I134" s="325"/>
      <c r="J134" s="311">
        <f t="shared" si="0"/>
        <v>0</v>
      </c>
      <c r="K134" s="312"/>
      <c r="L134" s="313"/>
      <c r="M134" s="314"/>
      <c r="N134" s="315"/>
      <c r="O134" s="307"/>
      <c r="P134" s="307"/>
      <c r="Q134" s="307"/>
      <c r="R134" s="307"/>
      <c r="S134" s="307"/>
      <c r="T134" s="308"/>
      <c r="U134" s="243"/>
      <c r="V134" s="243"/>
      <c r="W134" s="243"/>
      <c r="AR134" s="309" t="s">
        <v>686</v>
      </c>
      <c r="AT134" s="309" t="s">
        <v>682</v>
      </c>
      <c r="AU134" s="309" t="s">
        <v>384</v>
      </c>
      <c r="AY134" s="236" t="s">
        <v>671</v>
      </c>
      <c r="BE134" s="310">
        <f t="shared" si="1"/>
        <v>0</v>
      </c>
      <c r="BF134" s="310">
        <f t="shared" si="2"/>
        <v>0</v>
      </c>
      <c r="BG134" s="310">
        <f t="shared" si="3"/>
        <v>0</v>
      </c>
      <c r="BH134" s="310">
        <f t="shared" si="4"/>
        <v>0</v>
      </c>
      <c r="BI134" s="310">
        <f t="shared" si="5"/>
        <v>0</v>
      </c>
      <c r="BJ134" s="236" t="s">
        <v>383</v>
      </c>
      <c r="BK134" s="310">
        <f t="shared" si="6"/>
        <v>0</v>
      </c>
      <c r="BL134" s="236" t="s">
        <v>677</v>
      </c>
      <c r="BM134" s="309" t="s">
        <v>691</v>
      </c>
    </row>
    <row r="135" spans="2:65" s="240" customFormat="1" ht="24.15" customHeight="1" x14ac:dyDescent="0.25">
      <c r="B135" s="331"/>
      <c r="C135" s="355" t="s">
        <v>386</v>
      </c>
      <c r="D135" s="355" t="s">
        <v>674</v>
      </c>
      <c r="E135" s="356" t="s">
        <v>692</v>
      </c>
      <c r="F135" s="357" t="s">
        <v>693</v>
      </c>
      <c r="G135" s="358" t="s">
        <v>131</v>
      </c>
      <c r="H135" s="359">
        <v>1</v>
      </c>
      <c r="I135" s="326"/>
      <c r="J135" s="303">
        <f t="shared" si="0"/>
        <v>0</v>
      </c>
      <c r="K135" s="304"/>
      <c r="L135" s="316"/>
      <c r="M135" s="305"/>
      <c r="N135" s="306"/>
      <c r="O135" s="307"/>
      <c r="P135" s="307"/>
      <c r="Q135" s="307"/>
      <c r="R135" s="307"/>
      <c r="S135" s="307"/>
      <c r="T135" s="308"/>
      <c r="U135" s="243"/>
      <c r="V135" s="243"/>
      <c r="W135" s="243"/>
      <c r="AR135" s="309" t="s">
        <v>677</v>
      </c>
      <c r="AT135" s="309" t="s">
        <v>674</v>
      </c>
      <c r="AU135" s="309" t="s">
        <v>384</v>
      </c>
      <c r="AY135" s="236" t="s">
        <v>671</v>
      </c>
      <c r="BE135" s="310">
        <f t="shared" si="1"/>
        <v>0</v>
      </c>
      <c r="BF135" s="310">
        <f t="shared" si="2"/>
        <v>0</v>
      </c>
      <c r="BG135" s="310">
        <f t="shared" si="3"/>
        <v>0</v>
      </c>
      <c r="BH135" s="310">
        <f t="shared" si="4"/>
        <v>0</v>
      </c>
      <c r="BI135" s="310">
        <f t="shared" si="5"/>
        <v>0</v>
      </c>
      <c r="BJ135" s="236" t="s">
        <v>383</v>
      </c>
      <c r="BK135" s="310">
        <f t="shared" si="6"/>
        <v>0</v>
      </c>
      <c r="BL135" s="236" t="s">
        <v>677</v>
      </c>
      <c r="BM135" s="309" t="s">
        <v>694</v>
      </c>
    </row>
    <row r="136" spans="2:65" s="291" customFormat="1" ht="22.8" customHeight="1" x14ac:dyDescent="0.25">
      <c r="B136" s="352"/>
      <c r="D136" s="292" t="s">
        <v>668</v>
      </c>
      <c r="E136" s="354" t="s">
        <v>695</v>
      </c>
      <c r="F136" s="354" t="s">
        <v>696</v>
      </c>
      <c r="J136" s="302">
        <f>BK136</f>
        <v>0</v>
      </c>
      <c r="L136" s="294"/>
      <c r="M136" s="295"/>
      <c r="N136" s="296"/>
      <c r="O136" s="296"/>
      <c r="P136" s="297"/>
      <c r="Q136" s="296"/>
      <c r="R136" s="297"/>
      <c r="S136" s="296"/>
      <c r="T136" s="298"/>
      <c r="U136" s="296"/>
      <c r="V136" s="296"/>
      <c r="W136" s="296"/>
      <c r="AR136" s="292" t="s">
        <v>384</v>
      </c>
      <c r="AT136" s="300" t="s">
        <v>668</v>
      </c>
      <c r="AU136" s="300" t="s">
        <v>383</v>
      </c>
      <c r="AY136" s="292" t="s">
        <v>671</v>
      </c>
      <c r="BK136" s="301">
        <f>BK137</f>
        <v>0</v>
      </c>
    </row>
    <row r="137" spans="2:65" s="240" customFormat="1" ht="24.15" customHeight="1" x14ac:dyDescent="0.25">
      <c r="B137" s="331"/>
      <c r="C137" s="360" t="s">
        <v>387</v>
      </c>
      <c r="D137" s="360" t="s">
        <v>682</v>
      </c>
      <c r="E137" s="361" t="s">
        <v>697</v>
      </c>
      <c r="F137" s="362" t="s">
        <v>698</v>
      </c>
      <c r="G137" s="363" t="s">
        <v>685</v>
      </c>
      <c r="H137" s="364">
        <v>1</v>
      </c>
      <c r="I137" s="325"/>
      <c r="J137" s="311">
        <f>ROUND(I137*H137,2)</f>
        <v>0</v>
      </c>
      <c r="K137" s="312"/>
      <c r="L137" s="317"/>
      <c r="M137" s="314"/>
      <c r="N137" s="315"/>
      <c r="O137" s="307"/>
      <c r="P137" s="307"/>
      <c r="Q137" s="307"/>
      <c r="R137" s="307"/>
      <c r="S137" s="307"/>
      <c r="T137" s="308"/>
      <c r="U137" s="243"/>
      <c r="V137" s="243"/>
      <c r="W137" s="243"/>
      <c r="AR137" s="309" t="s">
        <v>686</v>
      </c>
      <c r="AT137" s="309" t="s">
        <v>682</v>
      </c>
      <c r="AU137" s="309" t="s">
        <v>384</v>
      </c>
      <c r="AY137" s="236" t="s">
        <v>671</v>
      </c>
      <c r="BE137" s="310">
        <f>IF(N137="základní",J137,0)</f>
        <v>0</v>
      </c>
      <c r="BF137" s="310">
        <f>IF(N137="snížená",J137,0)</f>
        <v>0</v>
      </c>
      <c r="BG137" s="310">
        <f>IF(N137="zákl. přenesená",J137,0)</f>
        <v>0</v>
      </c>
      <c r="BH137" s="310">
        <f>IF(N137="sníž. přenesená",J137,0)</f>
        <v>0</v>
      </c>
      <c r="BI137" s="310">
        <f>IF(N137="nulová",J137,0)</f>
        <v>0</v>
      </c>
      <c r="BJ137" s="236" t="s">
        <v>383</v>
      </c>
      <c r="BK137" s="310">
        <f>ROUND(I137*H137,2)</f>
        <v>0</v>
      </c>
      <c r="BL137" s="236" t="s">
        <v>677</v>
      </c>
      <c r="BM137" s="309" t="s">
        <v>699</v>
      </c>
    </row>
    <row r="138" spans="2:65" s="291" customFormat="1" ht="22.8" customHeight="1" x14ac:dyDescent="0.25">
      <c r="B138" s="352"/>
      <c r="D138" s="292" t="s">
        <v>668</v>
      </c>
      <c r="E138" s="354" t="s">
        <v>700</v>
      </c>
      <c r="F138" s="354" t="s">
        <v>701</v>
      </c>
      <c r="J138" s="302">
        <f>BK138</f>
        <v>0</v>
      </c>
      <c r="L138" s="294"/>
      <c r="M138" s="295"/>
      <c r="N138" s="296"/>
      <c r="O138" s="296"/>
      <c r="P138" s="297"/>
      <c r="Q138" s="296"/>
      <c r="R138" s="297"/>
      <c r="S138" s="296"/>
      <c r="T138" s="298"/>
      <c r="U138" s="296"/>
      <c r="V138" s="296"/>
      <c r="W138" s="296"/>
      <c r="AR138" s="292" t="s">
        <v>384</v>
      </c>
      <c r="AT138" s="300" t="s">
        <v>668</v>
      </c>
      <c r="AU138" s="300" t="s">
        <v>383</v>
      </c>
      <c r="AY138" s="292" t="s">
        <v>671</v>
      </c>
      <c r="BK138" s="301">
        <f>SUM(BK139:BK148)</f>
        <v>0</v>
      </c>
    </row>
    <row r="139" spans="2:65" s="240" customFormat="1" ht="16.5" customHeight="1" x14ac:dyDescent="0.25">
      <c r="B139" s="331"/>
      <c r="C139" s="360" t="s">
        <v>388</v>
      </c>
      <c r="D139" s="360" t="s">
        <v>682</v>
      </c>
      <c r="E139" s="361" t="s">
        <v>702</v>
      </c>
      <c r="F139" s="362" t="s">
        <v>703</v>
      </c>
      <c r="G139" s="363" t="s">
        <v>704</v>
      </c>
      <c r="H139" s="364">
        <f>30-5</f>
        <v>25</v>
      </c>
      <c r="I139" s="325"/>
      <c r="J139" s="311">
        <f t="shared" ref="J139:J148" si="7">ROUND(I139*H139,2)</f>
        <v>0</v>
      </c>
      <c r="K139" s="312"/>
      <c r="L139" s="313"/>
      <c r="M139" s="314"/>
      <c r="N139" s="315"/>
      <c r="O139" s="307"/>
      <c r="P139" s="307"/>
      <c r="Q139" s="307"/>
      <c r="R139" s="307"/>
      <c r="S139" s="307"/>
      <c r="T139" s="308"/>
      <c r="U139" s="243"/>
      <c r="V139" s="243"/>
      <c r="W139" s="243"/>
      <c r="AR139" s="309" t="s">
        <v>705</v>
      </c>
      <c r="AT139" s="309" t="s">
        <v>682</v>
      </c>
      <c r="AU139" s="309" t="s">
        <v>384</v>
      </c>
      <c r="AY139" s="236" t="s">
        <v>671</v>
      </c>
      <c r="BE139" s="310">
        <f t="shared" ref="BE139:BE148" si="8">IF(N139="základní",J139,0)</f>
        <v>0</v>
      </c>
      <c r="BF139" s="310">
        <f t="shared" ref="BF139:BF148" si="9">IF(N139="snížená",J139,0)</f>
        <v>0</v>
      </c>
      <c r="BG139" s="310">
        <f t="shared" ref="BG139:BG148" si="10">IF(N139="zákl. přenesená",J139,0)</f>
        <v>0</v>
      </c>
      <c r="BH139" s="310">
        <f t="shared" ref="BH139:BH148" si="11">IF(N139="sníž. přenesená",J139,0)</f>
        <v>0</v>
      </c>
      <c r="BI139" s="310">
        <f t="shared" ref="BI139:BI148" si="12">IF(N139="nulová",J139,0)</f>
        <v>0</v>
      </c>
      <c r="BJ139" s="236" t="s">
        <v>383</v>
      </c>
      <c r="BK139" s="310">
        <f t="shared" ref="BK139:BK148" si="13">ROUND(I139*H139,2)</f>
        <v>0</v>
      </c>
      <c r="BL139" s="236" t="s">
        <v>706</v>
      </c>
      <c r="BM139" s="309" t="s">
        <v>707</v>
      </c>
    </row>
    <row r="140" spans="2:65" s="240" customFormat="1" ht="24.15" customHeight="1" x14ac:dyDescent="0.25">
      <c r="B140" s="331"/>
      <c r="C140" s="355" t="s">
        <v>708</v>
      </c>
      <c r="D140" s="355" t="s">
        <v>674</v>
      </c>
      <c r="E140" s="356" t="s">
        <v>709</v>
      </c>
      <c r="F140" s="357" t="s">
        <v>710</v>
      </c>
      <c r="G140" s="358" t="s">
        <v>191</v>
      </c>
      <c r="H140" s="359">
        <v>60</v>
      </c>
      <c r="I140" s="326"/>
      <c r="J140" s="303">
        <f t="shared" si="7"/>
        <v>0</v>
      </c>
      <c r="K140" s="304"/>
      <c r="L140" s="242"/>
      <c r="M140" s="305"/>
      <c r="N140" s="306"/>
      <c r="O140" s="307"/>
      <c r="P140" s="307"/>
      <c r="Q140" s="307"/>
      <c r="R140" s="307"/>
      <c r="S140" s="307"/>
      <c r="T140" s="308"/>
      <c r="U140" s="243"/>
      <c r="V140" s="243"/>
      <c r="W140" s="243"/>
      <c r="AR140" s="309" t="s">
        <v>706</v>
      </c>
      <c r="AT140" s="309" t="s">
        <v>674</v>
      </c>
      <c r="AU140" s="309" t="s">
        <v>384</v>
      </c>
      <c r="AY140" s="236" t="s">
        <v>671</v>
      </c>
      <c r="BE140" s="310">
        <f t="shared" si="8"/>
        <v>0</v>
      </c>
      <c r="BF140" s="310">
        <f t="shared" si="9"/>
        <v>0</v>
      </c>
      <c r="BG140" s="310">
        <f t="shared" si="10"/>
        <v>0</v>
      </c>
      <c r="BH140" s="310">
        <f t="shared" si="11"/>
        <v>0</v>
      </c>
      <c r="BI140" s="310">
        <f t="shared" si="12"/>
        <v>0</v>
      </c>
      <c r="BJ140" s="236" t="s">
        <v>383</v>
      </c>
      <c r="BK140" s="310">
        <f t="shared" si="13"/>
        <v>0</v>
      </c>
      <c r="BL140" s="236" t="s">
        <v>706</v>
      </c>
      <c r="BM140" s="309" t="s">
        <v>711</v>
      </c>
    </row>
    <row r="141" spans="2:65" s="240" customFormat="1" ht="21.75" customHeight="1" x14ac:dyDescent="0.25">
      <c r="B141" s="331"/>
      <c r="C141" s="360" t="s">
        <v>712</v>
      </c>
      <c r="D141" s="360" t="s">
        <v>682</v>
      </c>
      <c r="E141" s="361" t="s">
        <v>713</v>
      </c>
      <c r="F141" s="362" t="s">
        <v>714</v>
      </c>
      <c r="G141" s="363" t="s">
        <v>191</v>
      </c>
      <c r="H141" s="364">
        <v>60</v>
      </c>
      <c r="I141" s="325"/>
      <c r="J141" s="311">
        <f t="shared" si="7"/>
        <v>0</v>
      </c>
      <c r="K141" s="312"/>
      <c r="L141" s="313"/>
      <c r="M141" s="314"/>
      <c r="N141" s="315"/>
      <c r="O141" s="307"/>
      <c r="P141" s="307"/>
      <c r="Q141" s="307"/>
      <c r="R141" s="307"/>
      <c r="S141" s="307"/>
      <c r="T141" s="308"/>
      <c r="U141" s="243"/>
      <c r="V141" s="243"/>
      <c r="W141" s="243"/>
      <c r="AR141" s="309" t="s">
        <v>705</v>
      </c>
      <c r="AT141" s="309" t="s">
        <v>682</v>
      </c>
      <c r="AU141" s="309" t="s">
        <v>384</v>
      </c>
      <c r="AY141" s="236" t="s">
        <v>671</v>
      </c>
      <c r="BE141" s="310">
        <f t="shared" si="8"/>
        <v>0</v>
      </c>
      <c r="BF141" s="310">
        <f t="shared" si="9"/>
        <v>0</v>
      </c>
      <c r="BG141" s="310">
        <f t="shared" si="10"/>
        <v>0</v>
      </c>
      <c r="BH141" s="310">
        <f t="shared" si="11"/>
        <v>0</v>
      </c>
      <c r="BI141" s="310">
        <f t="shared" si="12"/>
        <v>0</v>
      </c>
      <c r="BJ141" s="236" t="s">
        <v>383</v>
      </c>
      <c r="BK141" s="310">
        <f t="shared" si="13"/>
        <v>0</v>
      </c>
      <c r="BL141" s="236" t="s">
        <v>706</v>
      </c>
      <c r="BM141" s="309" t="s">
        <v>715</v>
      </c>
    </row>
    <row r="142" spans="2:65" s="240" customFormat="1" ht="24.15" customHeight="1" x14ac:dyDescent="0.25">
      <c r="B142" s="331"/>
      <c r="C142" s="355" t="s">
        <v>716</v>
      </c>
      <c r="D142" s="355" t="s">
        <v>674</v>
      </c>
      <c r="E142" s="356" t="s">
        <v>717</v>
      </c>
      <c r="F142" s="357" t="s">
        <v>718</v>
      </c>
      <c r="G142" s="358" t="s">
        <v>131</v>
      </c>
      <c r="H142" s="359">
        <f>9-3</f>
        <v>6</v>
      </c>
      <c r="I142" s="326"/>
      <c r="J142" s="303">
        <f t="shared" si="7"/>
        <v>0</v>
      </c>
      <c r="K142" s="304"/>
      <c r="L142" s="242"/>
      <c r="M142" s="305"/>
      <c r="N142" s="306"/>
      <c r="O142" s="307"/>
      <c r="P142" s="307"/>
      <c r="Q142" s="307"/>
      <c r="R142" s="307"/>
      <c r="S142" s="307"/>
      <c r="T142" s="308"/>
      <c r="U142" s="243"/>
      <c r="V142" s="243"/>
      <c r="W142" s="243"/>
      <c r="AR142" s="309" t="s">
        <v>677</v>
      </c>
      <c r="AT142" s="309" t="s">
        <v>674</v>
      </c>
      <c r="AU142" s="309" t="s">
        <v>384</v>
      </c>
      <c r="AY142" s="236" t="s">
        <v>671</v>
      </c>
      <c r="BE142" s="310">
        <f t="shared" si="8"/>
        <v>0</v>
      </c>
      <c r="BF142" s="310">
        <f t="shared" si="9"/>
        <v>0</v>
      </c>
      <c r="BG142" s="310">
        <f t="shared" si="10"/>
        <v>0</v>
      </c>
      <c r="BH142" s="310">
        <f t="shared" si="11"/>
        <v>0</v>
      </c>
      <c r="BI142" s="310">
        <f t="shared" si="12"/>
        <v>0</v>
      </c>
      <c r="BJ142" s="236" t="s">
        <v>383</v>
      </c>
      <c r="BK142" s="310">
        <f t="shared" si="13"/>
        <v>0</v>
      </c>
      <c r="BL142" s="236" t="s">
        <v>677</v>
      </c>
      <c r="BM142" s="309" t="s">
        <v>719</v>
      </c>
    </row>
    <row r="143" spans="2:65" s="240" customFormat="1" ht="16.5" customHeight="1" x14ac:dyDescent="0.25">
      <c r="B143" s="331"/>
      <c r="C143" s="360" t="s">
        <v>720</v>
      </c>
      <c r="D143" s="360" t="s">
        <v>682</v>
      </c>
      <c r="E143" s="361" t="s">
        <v>721</v>
      </c>
      <c r="F143" s="362" t="s">
        <v>722</v>
      </c>
      <c r="G143" s="363" t="s">
        <v>685</v>
      </c>
      <c r="H143" s="364">
        <f>9-3</f>
        <v>6</v>
      </c>
      <c r="I143" s="325"/>
      <c r="J143" s="311">
        <f t="shared" si="7"/>
        <v>0</v>
      </c>
      <c r="K143" s="312"/>
      <c r="L143" s="313"/>
      <c r="M143" s="314"/>
      <c r="N143" s="315"/>
      <c r="O143" s="307"/>
      <c r="P143" s="307"/>
      <c r="Q143" s="307"/>
      <c r="R143" s="307"/>
      <c r="S143" s="307"/>
      <c r="T143" s="308"/>
      <c r="U143" s="243"/>
      <c r="V143" s="243"/>
      <c r="W143" s="243"/>
      <c r="AR143" s="309" t="s">
        <v>686</v>
      </c>
      <c r="AT143" s="309" t="s">
        <v>682</v>
      </c>
      <c r="AU143" s="309" t="s">
        <v>384</v>
      </c>
      <c r="AY143" s="236" t="s">
        <v>671</v>
      </c>
      <c r="BE143" s="310">
        <f t="shared" si="8"/>
        <v>0</v>
      </c>
      <c r="BF143" s="310">
        <f t="shared" si="9"/>
        <v>0</v>
      </c>
      <c r="BG143" s="310">
        <f t="shared" si="10"/>
        <v>0</v>
      </c>
      <c r="BH143" s="310">
        <f t="shared" si="11"/>
        <v>0</v>
      </c>
      <c r="BI143" s="310">
        <f t="shared" si="12"/>
        <v>0</v>
      </c>
      <c r="BJ143" s="236" t="s">
        <v>383</v>
      </c>
      <c r="BK143" s="310">
        <f t="shared" si="13"/>
        <v>0</v>
      </c>
      <c r="BL143" s="236" t="s">
        <v>677</v>
      </c>
      <c r="BM143" s="309" t="s">
        <v>723</v>
      </c>
    </row>
    <row r="144" spans="2:65" s="240" customFormat="1" ht="24.15" customHeight="1" x14ac:dyDescent="0.25">
      <c r="B144" s="331"/>
      <c r="C144" s="355" t="s">
        <v>724</v>
      </c>
      <c r="D144" s="355" t="s">
        <v>674</v>
      </c>
      <c r="E144" s="356" t="s">
        <v>717</v>
      </c>
      <c r="F144" s="357" t="s">
        <v>718</v>
      </c>
      <c r="G144" s="358" t="s">
        <v>131</v>
      </c>
      <c r="H144" s="359">
        <f>4-2</f>
        <v>2</v>
      </c>
      <c r="I144" s="326"/>
      <c r="J144" s="303">
        <f t="shared" si="7"/>
        <v>0</v>
      </c>
      <c r="K144" s="304"/>
      <c r="L144" s="242"/>
      <c r="M144" s="305"/>
      <c r="N144" s="306"/>
      <c r="O144" s="307"/>
      <c r="P144" s="307"/>
      <c r="Q144" s="307"/>
      <c r="R144" s="307"/>
      <c r="S144" s="307"/>
      <c r="T144" s="308"/>
      <c r="U144" s="243"/>
      <c r="V144" s="243"/>
      <c r="W144" s="243"/>
      <c r="AR144" s="309" t="s">
        <v>677</v>
      </c>
      <c r="AT144" s="309" t="s">
        <v>674</v>
      </c>
      <c r="AU144" s="309" t="s">
        <v>384</v>
      </c>
      <c r="AY144" s="236" t="s">
        <v>671</v>
      </c>
      <c r="BE144" s="310">
        <f t="shared" si="8"/>
        <v>0</v>
      </c>
      <c r="BF144" s="310">
        <f t="shared" si="9"/>
        <v>0</v>
      </c>
      <c r="BG144" s="310">
        <f t="shared" si="10"/>
        <v>0</v>
      </c>
      <c r="BH144" s="310">
        <f t="shared" si="11"/>
        <v>0</v>
      </c>
      <c r="BI144" s="310">
        <f t="shared" si="12"/>
        <v>0</v>
      </c>
      <c r="BJ144" s="236" t="s">
        <v>383</v>
      </c>
      <c r="BK144" s="310">
        <f t="shared" si="13"/>
        <v>0</v>
      </c>
      <c r="BL144" s="236" t="s">
        <v>677</v>
      </c>
      <c r="BM144" s="309" t="s">
        <v>725</v>
      </c>
    </row>
    <row r="145" spans="2:65" s="240" customFormat="1" ht="21.75" customHeight="1" x14ac:dyDescent="0.25">
      <c r="B145" s="331"/>
      <c r="C145" s="360" t="s">
        <v>726</v>
      </c>
      <c r="D145" s="360" t="s">
        <v>682</v>
      </c>
      <c r="E145" s="361" t="s">
        <v>727</v>
      </c>
      <c r="F145" s="362" t="s">
        <v>728</v>
      </c>
      <c r="G145" s="363" t="s">
        <v>685</v>
      </c>
      <c r="H145" s="364">
        <f>4-2</f>
        <v>2</v>
      </c>
      <c r="I145" s="325"/>
      <c r="J145" s="311">
        <f t="shared" si="7"/>
        <v>0</v>
      </c>
      <c r="K145" s="312"/>
      <c r="L145" s="313"/>
      <c r="M145" s="314"/>
      <c r="N145" s="315"/>
      <c r="O145" s="307"/>
      <c r="P145" s="307"/>
      <c r="Q145" s="307"/>
      <c r="R145" s="307"/>
      <c r="S145" s="307"/>
      <c r="T145" s="308"/>
      <c r="U145" s="243"/>
      <c r="V145" s="243"/>
      <c r="W145" s="243"/>
      <c r="AR145" s="309" t="s">
        <v>686</v>
      </c>
      <c r="AT145" s="309" t="s">
        <v>682</v>
      </c>
      <c r="AU145" s="309" t="s">
        <v>384</v>
      </c>
      <c r="AY145" s="236" t="s">
        <v>671</v>
      </c>
      <c r="BE145" s="310">
        <f t="shared" si="8"/>
        <v>0</v>
      </c>
      <c r="BF145" s="310">
        <f t="shared" si="9"/>
        <v>0</v>
      </c>
      <c r="BG145" s="310">
        <f t="shared" si="10"/>
        <v>0</v>
      </c>
      <c r="BH145" s="310">
        <f t="shared" si="11"/>
        <v>0</v>
      </c>
      <c r="BI145" s="310">
        <f t="shared" si="12"/>
        <v>0</v>
      </c>
      <c r="BJ145" s="236" t="s">
        <v>383</v>
      </c>
      <c r="BK145" s="310">
        <f t="shared" si="13"/>
        <v>0</v>
      </c>
      <c r="BL145" s="236" t="s">
        <v>677</v>
      </c>
      <c r="BM145" s="309" t="s">
        <v>729</v>
      </c>
    </row>
    <row r="146" spans="2:65" s="240" customFormat="1" ht="24.15" customHeight="1" x14ac:dyDescent="0.25">
      <c r="B146" s="331"/>
      <c r="C146" s="355" t="s">
        <v>730</v>
      </c>
      <c r="D146" s="355" t="s">
        <v>674</v>
      </c>
      <c r="E146" s="356" t="s">
        <v>731</v>
      </c>
      <c r="F146" s="357" t="s">
        <v>732</v>
      </c>
      <c r="G146" s="358" t="s">
        <v>131</v>
      </c>
      <c r="H146" s="359">
        <v>4</v>
      </c>
      <c r="I146" s="326"/>
      <c r="J146" s="303">
        <f t="shared" si="7"/>
        <v>0</v>
      </c>
      <c r="K146" s="304"/>
      <c r="L146" s="242"/>
      <c r="M146" s="305"/>
      <c r="N146" s="306"/>
      <c r="O146" s="307"/>
      <c r="P146" s="307"/>
      <c r="Q146" s="307"/>
      <c r="R146" s="307"/>
      <c r="S146" s="307"/>
      <c r="T146" s="308"/>
      <c r="U146" s="243"/>
      <c r="V146" s="243"/>
      <c r="W146" s="243"/>
      <c r="AR146" s="309" t="s">
        <v>677</v>
      </c>
      <c r="AT146" s="309" t="s">
        <v>674</v>
      </c>
      <c r="AU146" s="309" t="s">
        <v>384</v>
      </c>
      <c r="AY146" s="236" t="s">
        <v>671</v>
      </c>
      <c r="BE146" s="310">
        <f t="shared" si="8"/>
        <v>0</v>
      </c>
      <c r="BF146" s="310">
        <f t="shared" si="9"/>
        <v>0</v>
      </c>
      <c r="BG146" s="310">
        <f t="shared" si="10"/>
        <v>0</v>
      </c>
      <c r="BH146" s="310">
        <f t="shared" si="11"/>
        <v>0</v>
      </c>
      <c r="BI146" s="310">
        <f t="shared" si="12"/>
        <v>0</v>
      </c>
      <c r="BJ146" s="236" t="s">
        <v>383</v>
      </c>
      <c r="BK146" s="310">
        <f t="shared" si="13"/>
        <v>0</v>
      </c>
      <c r="BL146" s="236" t="s">
        <v>677</v>
      </c>
      <c r="BM146" s="309" t="s">
        <v>733</v>
      </c>
    </row>
    <row r="147" spans="2:65" s="240" customFormat="1" ht="16.5" customHeight="1" x14ac:dyDescent="0.25">
      <c r="B147" s="331"/>
      <c r="C147" s="360" t="s">
        <v>677</v>
      </c>
      <c r="D147" s="360" t="s">
        <v>682</v>
      </c>
      <c r="E147" s="361" t="s">
        <v>734</v>
      </c>
      <c r="F147" s="362" t="s">
        <v>735</v>
      </c>
      <c r="G147" s="363" t="s">
        <v>685</v>
      </c>
      <c r="H147" s="364">
        <v>4</v>
      </c>
      <c r="I147" s="325"/>
      <c r="J147" s="311">
        <f t="shared" si="7"/>
        <v>0</v>
      </c>
      <c r="K147" s="312"/>
      <c r="L147" s="313"/>
      <c r="M147" s="314"/>
      <c r="N147" s="315"/>
      <c r="O147" s="307"/>
      <c r="P147" s="307"/>
      <c r="Q147" s="307"/>
      <c r="R147" s="307"/>
      <c r="S147" s="307"/>
      <c r="T147" s="308"/>
      <c r="U147" s="243"/>
      <c r="V147" s="243"/>
      <c r="W147" s="243"/>
      <c r="AR147" s="309" t="s">
        <v>686</v>
      </c>
      <c r="AT147" s="309" t="s">
        <v>682</v>
      </c>
      <c r="AU147" s="309" t="s">
        <v>384</v>
      </c>
      <c r="AY147" s="236" t="s">
        <v>671</v>
      </c>
      <c r="BE147" s="310">
        <f t="shared" si="8"/>
        <v>0</v>
      </c>
      <c r="BF147" s="310">
        <f t="shared" si="9"/>
        <v>0</v>
      </c>
      <c r="BG147" s="310">
        <f t="shared" si="10"/>
        <v>0</v>
      </c>
      <c r="BH147" s="310">
        <f t="shared" si="11"/>
        <v>0</v>
      </c>
      <c r="BI147" s="310">
        <f t="shared" si="12"/>
        <v>0</v>
      </c>
      <c r="BJ147" s="236" t="s">
        <v>383</v>
      </c>
      <c r="BK147" s="310">
        <f t="shared" si="13"/>
        <v>0</v>
      </c>
      <c r="BL147" s="236" t="s">
        <v>677</v>
      </c>
      <c r="BM147" s="309" t="s">
        <v>736</v>
      </c>
    </row>
    <row r="148" spans="2:65" s="240" customFormat="1" ht="21.75" customHeight="1" x14ac:dyDescent="0.25">
      <c r="B148" s="331"/>
      <c r="C148" s="355" t="s">
        <v>737</v>
      </c>
      <c r="D148" s="355" t="s">
        <v>674</v>
      </c>
      <c r="E148" s="356" t="s">
        <v>738</v>
      </c>
      <c r="F148" s="357" t="s">
        <v>739</v>
      </c>
      <c r="G148" s="358" t="s">
        <v>131</v>
      </c>
      <c r="H148" s="359">
        <v>7</v>
      </c>
      <c r="I148" s="326"/>
      <c r="J148" s="303">
        <f t="shared" si="7"/>
        <v>0</v>
      </c>
      <c r="K148" s="304"/>
      <c r="L148" s="242"/>
      <c r="M148" s="305"/>
      <c r="N148" s="306"/>
      <c r="O148" s="307"/>
      <c r="P148" s="307"/>
      <c r="Q148" s="307"/>
      <c r="R148" s="307"/>
      <c r="S148" s="307"/>
      <c r="T148" s="308"/>
      <c r="U148" s="243"/>
      <c r="V148" s="243"/>
      <c r="W148" s="243"/>
      <c r="AR148" s="309" t="s">
        <v>677</v>
      </c>
      <c r="AT148" s="309" t="s">
        <v>674</v>
      </c>
      <c r="AU148" s="309" t="s">
        <v>384</v>
      </c>
      <c r="AY148" s="236" t="s">
        <v>671</v>
      </c>
      <c r="BE148" s="310">
        <f t="shared" si="8"/>
        <v>0</v>
      </c>
      <c r="BF148" s="310">
        <f t="shared" si="9"/>
        <v>0</v>
      </c>
      <c r="BG148" s="310">
        <f t="shared" si="10"/>
        <v>0</v>
      </c>
      <c r="BH148" s="310">
        <f t="shared" si="11"/>
        <v>0</v>
      </c>
      <c r="BI148" s="310">
        <f t="shared" si="12"/>
        <v>0</v>
      </c>
      <c r="BJ148" s="236" t="s">
        <v>383</v>
      </c>
      <c r="BK148" s="310">
        <f t="shared" si="13"/>
        <v>0</v>
      </c>
      <c r="BL148" s="236" t="s">
        <v>677</v>
      </c>
      <c r="BM148" s="309" t="s">
        <v>740</v>
      </c>
    </row>
    <row r="149" spans="2:65" s="291" customFormat="1" ht="22.8" customHeight="1" x14ac:dyDescent="0.25">
      <c r="B149" s="352"/>
      <c r="D149" s="292" t="s">
        <v>668</v>
      </c>
      <c r="E149" s="354" t="s">
        <v>741</v>
      </c>
      <c r="F149" s="354" t="s">
        <v>742</v>
      </c>
      <c r="J149" s="302">
        <f>BK149</f>
        <v>0</v>
      </c>
      <c r="L149" s="294"/>
      <c r="M149" s="295"/>
      <c r="N149" s="296"/>
      <c r="O149" s="296"/>
      <c r="P149" s="297"/>
      <c r="Q149" s="296"/>
      <c r="R149" s="297"/>
      <c r="S149" s="296"/>
      <c r="T149" s="298"/>
      <c r="U149" s="296"/>
      <c r="V149" s="296"/>
      <c r="W149" s="296"/>
      <c r="AR149" s="292" t="s">
        <v>384</v>
      </c>
      <c r="AT149" s="300" t="s">
        <v>668</v>
      </c>
      <c r="AU149" s="300" t="s">
        <v>383</v>
      </c>
      <c r="AY149" s="292" t="s">
        <v>671</v>
      </c>
      <c r="BK149" s="301">
        <f>SUM(BK150:BK151)</f>
        <v>0</v>
      </c>
    </row>
    <row r="150" spans="2:65" s="240" customFormat="1" ht="16.5" customHeight="1" x14ac:dyDescent="0.25">
      <c r="B150" s="331"/>
      <c r="C150" s="355" t="s">
        <v>743</v>
      </c>
      <c r="D150" s="355" t="s">
        <v>674</v>
      </c>
      <c r="E150" s="356" t="s">
        <v>744</v>
      </c>
      <c r="F150" s="357" t="s">
        <v>745</v>
      </c>
      <c r="G150" s="358" t="s">
        <v>131</v>
      </c>
      <c r="H150" s="359">
        <f>12-1</f>
        <v>11</v>
      </c>
      <c r="I150" s="326"/>
      <c r="J150" s="303">
        <f>ROUND(I150*H150,2)</f>
        <v>0</v>
      </c>
      <c r="K150" s="304"/>
      <c r="L150" s="242"/>
      <c r="M150" s="305"/>
      <c r="N150" s="306"/>
      <c r="O150" s="307"/>
      <c r="P150" s="307"/>
      <c r="Q150" s="307"/>
      <c r="R150" s="307"/>
      <c r="S150" s="307"/>
      <c r="T150" s="308"/>
      <c r="U150" s="243"/>
      <c r="V150" s="243"/>
      <c r="W150" s="243"/>
      <c r="AR150" s="309" t="s">
        <v>706</v>
      </c>
      <c r="AT150" s="309" t="s">
        <v>674</v>
      </c>
      <c r="AU150" s="309" t="s">
        <v>384</v>
      </c>
      <c r="AY150" s="236" t="s">
        <v>671</v>
      </c>
      <c r="BE150" s="310">
        <f>IF(N150="základní",J150,0)</f>
        <v>0</v>
      </c>
      <c r="BF150" s="310">
        <f>IF(N150="snížená",J150,0)</f>
        <v>0</v>
      </c>
      <c r="BG150" s="310">
        <f>IF(N150="zákl. přenesená",J150,0)</f>
        <v>0</v>
      </c>
      <c r="BH150" s="310">
        <f>IF(N150="sníž. přenesená",J150,0)</f>
        <v>0</v>
      </c>
      <c r="BI150" s="310">
        <f>IF(N150="nulová",J150,0)</f>
        <v>0</v>
      </c>
      <c r="BJ150" s="236" t="s">
        <v>383</v>
      </c>
      <c r="BK150" s="310">
        <f>ROUND(I150*H150,2)</f>
        <v>0</v>
      </c>
      <c r="BL150" s="236" t="s">
        <v>706</v>
      </c>
      <c r="BM150" s="309" t="s">
        <v>746</v>
      </c>
    </row>
    <row r="151" spans="2:65" s="240" customFormat="1" ht="16.5" customHeight="1" x14ac:dyDescent="0.25">
      <c r="B151" s="331"/>
      <c r="C151" s="360" t="s">
        <v>747</v>
      </c>
      <c r="D151" s="360" t="s">
        <v>682</v>
      </c>
      <c r="E151" s="361" t="s">
        <v>748</v>
      </c>
      <c r="F151" s="362" t="s">
        <v>749</v>
      </c>
      <c r="G151" s="363" t="s">
        <v>685</v>
      </c>
      <c r="H151" s="364">
        <f>12-1</f>
        <v>11</v>
      </c>
      <c r="I151" s="325"/>
      <c r="J151" s="311">
        <f>ROUND(I151*H151,2)</f>
        <v>0</v>
      </c>
      <c r="K151" s="312"/>
      <c r="L151" s="313"/>
      <c r="M151" s="314"/>
      <c r="N151" s="315"/>
      <c r="O151" s="307"/>
      <c r="P151" s="307"/>
      <c r="Q151" s="307"/>
      <c r="R151" s="307"/>
      <c r="S151" s="307"/>
      <c r="T151" s="308"/>
      <c r="U151" s="243"/>
      <c r="V151" s="243"/>
      <c r="W151" s="243"/>
      <c r="AR151" s="309" t="s">
        <v>705</v>
      </c>
      <c r="AT151" s="309" t="s">
        <v>682</v>
      </c>
      <c r="AU151" s="309" t="s">
        <v>384</v>
      </c>
      <c r="AY151" s="236" t="s">
        <v>671</v>
      </c>
      <c r="BE151" s="310">
        <f>IF(N151="základní",J151,0)</f>
        <v>0</v>
      </c>
      <c r="BF151" s="310">
        <f>IF(N151="snížená",J151,0)</f>
        <v>0</v>
      </c>
      <c r="BG151" s="310">
        <f>IF(N151="zákl. přenesená",J151,0)</f>
        <v>0</v>
      </c>
      <c r="BH151" s="310">
        <f>IF(N151="sníž. přenesená",J151,0)</f>
        <v>0</v>
      </c>
      <c r="BI151" s="310">
        <f>IF(N151="nulová",J151,0)</f>
        <v>0</v>
      </c>
      <c r="BJ151" s="236" t="s">
        <v>383</v>
      </c>
      <c r="BK151" s="310">
        <f>ROUND(I151*H151,2)</f>
        <v>0</v>
      </c>
      <c r="BL151" s="236" t="s">
        <v>706</v>
      </c>
      <c r="BM151" s="309" t="s">
        <v>750</v>
      </c>
    </row>
    <row r="152" spans="2:65" s="291" customFormat="1" ht="22.8" customHeight="1" x14ac:dyDescent="0.25">
      <c r="B152" s="352"/>
      <c r="D152" s="292" t="s">
        <v>668</v>
      </c>
      <c r="E152" s="354" t="s">
        <v>751</v>
      </c>
      <c r="F152" s="354" t="s">
        <v>752</v>
      </c>
      <c r="J152" s="302">
        <f>BK152</f>
        <v>0</v>
      </c>
      <c r="L152" s="294"/>
      <c r="M152" s="295"/>
      <c r="N152" s="296"/>
      <c r="O152" s="296"/>
      <c r="P152" s="297"/>
      <c r="Q152" s="296"/>
      <c r="R152" s="297"/>
      <c r="S152" s="296"/>
      <c r="T152" s="298"/>
      <c r="U152" s="296"/>
      <c r="V152" s="296"/>
      <c r="W152" s="296"/>
      <c r="AR152" s="292" t="s">
        <v>384</v>
      </c>
      <c r="AT152" s="300" t="s">
        <v>668</v>
      </c>
      <c r="AU152" s="300" t="s">
        <v>383</v>
      </c>
      <c r="AY152" s="292" t="s">
        <v>671</v>
      </c>
      <c r="BK152" s="301">
        <f>SUM(BK153:BK155)</f>
        <v>0</v>
      </c>
    </row>
    <row r="153" spans="2:65" s="240" customFormat="1" ht="21.75" customHeight="1" x14ac:dyDescent="0.25">
      <c r="B153" s="331"/>
      <c r="C153" s="355" t="s">
        <v>753</v>
      </c>
      <c r="D153" s="355" t="s">
        <v>674</v>
      </c>
      <c r="E153" s="356" t="s">
        <v>754</v>
      </c>
      <c r="F153" s="357" t="s">
        <v>755</v>
      </c>
      <c r="G153" s="358" t="s">
        <v>131</v>
      </c>
      <c r="H153" s="359">
        <f>2-1</f>
        <v>1</v>
      </c>
      <c r="I153" s="326"/>
      <c r="J153" s="303">
        <f>ROUND(I153*H153,2)</f>
        <v>0</v>
      </c>
      <c r="K153" s="304"/>
      <c r="L153" s="242"/>
      <c r="M153" s="305"/>
      <c r="N153" s="306"/>
      <c r="O153" s="307"/>
      <c r="P153" s="307"/>
      <c r="Q153" s="307"/>
      <c r="R153" s="307"/>
      <c r="S153" s="307"/>
      <c r="T153" s="308"/>
      <c r="U153" s="243"/>
      <c r="V153" s="243"/>
      <c r="W153" s="243"/>
      <c r="AR153" s="309" t="s">
        <v>677</v>
      </c>
      <c r="AT153" s="309" t="s">
        <v>674</v>
      </c>
      <c r="AU153" s="309" t="s">
        <v>384</v>
      </c>
      <c r="AY153" s="236" t="s">
        <v>671</v>
      </c>
      <c r="BE153" s="310">
        <f>IF(N153="základní",J153,0)</f>
        <v>0</v>
      </c>
      <c r="BF153" s="310">
        <f>IF(N153="snížená",J153,0)</f>
        <v>0</v>
      </c>
      <c r="BG153" s="310">
        <f>IF(N153="zákl. přenesená",J153,0)</f>
        <v>0</v>
      </c>
      <c r="BH153" s="310">
        <f>IF(N153="sníž. přenesená",J153,0)</f>
        <v>0</v>
      </c>
      <c r="BI153" s="310">
        <f>IF(N153="nulová",J153,0)</f>
        <v>0</v>
      </c>
      <c r="BJ153" s="236" t="s">
        <v>383</v>
      </c>
      <c r="BK153" s="310">
        <f>ROUND(I153*H153,2)</f>
        <v>0</v>
      </c>
      <c r="BL153" s="236" t="s">
        <v>677</v>
      </c>
      <c r="BM153" s="309" t="s">
        <v>756</v>
      </c>
    </row>
    <row r="154" spans="2:65" s="240" customFormat="1" ht="24.15" customHeight="1" x14ac:dyDescent="0.25">
      <c r="B154" s="331"/>
      <c r="C154" s="360" t="s">
        <v>757</v>
      </c>
      <c r="D154" s="360" t="s">
        <v>682</v>
      </c>
      <c r="E154" s="361" t="s">
        <v>758</v>
      </c>
      <c r="F154" s="362" t="s">
        <v>759</v>
      </c>
      <c r="G154" s="363" t="s">
        <v>557</v>
      </c>
      <c r="H154" s="364">
        <v>1</v>
      </c>
      <c r="I154" s="325"/>
      <c r="J154" s="311">
        <f>ROUND(I154*H154,2)</f>
        <v>0</v>
      </c>
      <c r="K154" s="312"/>
      <c r="L154" s="313"/>
      <c r="M154" s="314"/>
      <c r="N154" s="315"/>
      <c r="O154" s="307"/>
      <c r="P154" s="307"/>
      <c r="Q154" s="307"/>
      <c r="R154" s="307"/>
      <c r="S154" s="307"/>
      <c r="T154" s="308"/>
      <c r="U154" s="243"/>
      <c r="V154" s="243"/>
      <c r="W154" s="243"/>
      <c r="AR154" s="309" t="s">
        <v>686</v>
      </c>
      <c r="AT154" s="309" t="s">
        <v>682</v>
      </c>
      <c r="AU154" s="309" t="s">
        <v>384</v>
      </c>
      <c r="AY154" s="236" t="s">
        <v>671</v>
      </c>
      <c r="BE154" s="310">
        <f>IF(N154="základní",J154,0)</f>
        <v>0</v>
      </c>
      <c r="BF154" s="310">
        <f>IF(N154="snížená",J154,0)</f>
        <v>0</v>
      </c>
      <c r="BG154" s="310">
        <f>IF(N154="zákl. přenesená",J154,0)</f>
        <v>0</v>
      </c>
      <c r="BH154" s="310">
        <f>IF(N154="sníž. přenesená",J154,0)</f>
        <v>0</v>
      </c>
      <c r="BI154" s="310">
        <f>IF(N154="nulová",J154,0)</f>
        <v>0</v>
      </c>
      <c r="BJ154" s="236" t="s">
        <v>383</v>
      </c>
      <c r="BK154" s="310">
        <f>ROUND(I154*H154,2)</f>
        <v>0</v>
      </c>
      <c r="BL154" s="236" t="s">
        <v>677</v>
      </c>
      <c r="BM154" s="309" t="s">
        <v>760</v>
      </c>
    </row>
    <row r="155" spans="2:65" s="240" customFormat="1" ht="33" hidden="1" customHeight="1" x14ac:dyDescent="0.25">
      <c r="B155" s="331"/>
      <c r="C155" s="360" t="s">
        <v>761</v>
      </c>
      <c r="D155" s="360" t="s">
        <v>682</v>
      </c>
      <c r="E155" s="361" t="s">
        <v>762</v>
      </c>
      <c r="F155" s="362" t="s">
        <v>763</v>
      </c>
      <c r="G155" s="363" t="s">
        <v>557</v>
      </c>
      <c r="H155" s="364">
        <f>1-1</f>
        <v>0</v>
      </c>
      <c r="I155" s="325"/>
      <c r="J155" s="311">
        <f>ROUND(I155*H155,2)</f>
        <v>0</v>
      </c>
      <c r="K155" s="312"/>
      <c r="L155" s="313"/>
      <c r="M155" s="314"/>
      <c r="N155" s="315"/>
      <c r="O155" s="307"/>
      <c r="P155" s="307"/>
      <c r="Q155" s="307"/>
      <c r="R155" s="307"/>
      <c r="S155" s="307"/>
      <c r="T155" s="308"/>
      <c r="U155" s="243"/>
      <c r="V155" s="243"/>
      <c r="W155" s="243"/>
      <c r="AR155" s="309" t="s">
        <v>686</v>
      </c>
      <c r="AT155" s="309" t="s">
        <v>682</v>
      </c>
      <c r="AU155" s="309" t="s">
        <v>384</v>
      </c>
      <c r="AY155" s="236" t="s">
        <v>671</v>
      </c>
      <c r="BE155" s="310">
        <f>IF(N155="základní",J155,0)</f>
        <v>0</v>
      </c>
      <c r="BF155" s="310">
        <f>IF(N155="snížená",J155,0)</f>
        <v>0</v>
      </c>
      <c r="BG155" s="310">
        <f>IF(N155="zákl. přenesená",J155,0)</f>
        <v>0</v>
      </c>
      <c r="BH155" s="310">
        <f>IF(N155="sníž. přenesená",J155,0)</f>
        <v>0</v>
      </c>
      <c r="BI155" s="310">
        <f>IF(N155="nulová",J155,0)</f>
        <v>0</v>
      </c>
      <c r="BJ155" s="236" t="s">
        <v>383</v>
      </c>
      <c r="BK155" s="310">
        <f>ROUND(I155*H155,2)</f>
        <v>0</v>
      </c>
      <c r="BL155" s="236" t="s">
        <v>677</v>
      </c>
      <c r="BM155" s="309" t="s">
        <v>764</v>
      </c>
    </row>
    <row r="156" spans="2:65" s="291" customFormat="1" ht="25.95" customHeight="1" x14ac:dyDescent="0.25">
      <c r="B156" s="352"/>
      <c r="D156" s="292" t="s">
        <v>668</v>
      </c>
      <c r="E156" s="353" t="s">
        <v>682</v>
      </c>
      <c r="F156" s="353" t="s">
        <v>765</v>
      </c>
      <c r="J156" s="293">
        <f>BK156</f>
        <v>0</v>
      </c>
      <c r="L156" s="318"/>
      <c r="M156" s="295"/>
      <c r="N156" s="296"/>
      <c r="O156" s="296"/>
      <c r="P156" s="297"/>
      <c r="Q156" s="296"/>
      <c r="R156" s="297"/>
      <c r="S156" s="296"/>
      <c r="T156" s="298"/>
      <c r="U156" s="296"/>
      <c r="V156" s="299"/>
      <c r="W156" s="296"/>
      <c r="AR156" s="292" t="s">
        <v>58</v>
      </c>
      <c r="AT156" s="300" t="s">
        <v>668</v>
      </c>
      <c r="AU156" s="300" t="s">
        <v>670</v>
      </c>
      <c r="AY156" s="292" t="s">
        <v>671</v>
      </c>
      <c r="BK156" s="301">
        <f>BK157+BK221+BK225</f>
        <v>0</v>
      </c>
    </row>
    <row r="157" spans="2:65" s="291" customFormat="1" ht="22.8" customHeight="1" x14ac:dyDescent="0.25">
      <c r="B157" s="352"/>
      <c r="D157" s="292" t="s">
        <v>668</v>
      </c>
      <c r="E157" s="354" t="s">
        <v>766</v>
      </c>
      <c r="F157" s="354" t="s">
        <v>767</v>
      </c>
      <c r="J157" s="302">
        <f>BK157</f>
        <v>0</v>
      </c>
      <c r="L157" s="294"/>
      <c r="M157" s="295"/>
      <c r="N157" s="296"/>
      <c r="O157" s="296"/>
      <c r="P157" s="297"/>
      <c r="Q157" s="296"/>
      <c r="R157" s="297"/>
      <c r="S157" s="296"/>
      <c r="T157" s="298"/>
      <c r="U157" s="296"/>
      <c r="V157" s="299"/>
      <c r="W157" s="296"/>
      <c r="AR157" s="292" t="s">
        <v>58</v>
      </c>
      <c r="AT157" s="300" t="s">
        <v>668</v>
      </c>
      <c r="AU157" s="300" t="s">
        <v>383</v>
      </c>
      <c r="AY157" s="292" t="s">
        <v>671</v>
      </c>
      <c r="BK157" s="301">
        <f>SUM(BK158:BK220)</f>
        <v>0</v>
      </c>
    </row>
    <row r="158" spans="2:65" s="240" customFormat="1" ht="24.15" customHeight="1" x14ac:dyDescent="0.25">
      <c r="B158" s="331"/>
      <c r="C158" s="355" t="s">
        <v>768</v>
      </c>
      <c r="D158" s="355" t="s">
        <v>674</v>
      </c>
      <c r="E158" s="356" t="s">
        <v>769</v>
      </c>
      <c r="F158" s="357" t="s">
        <v>770</v>
      </c>
      <c r="G158" s="358" t="s">
        <v>131</v>
      </c>
      <c r="H158" s="359">
        <v>3</v>
      </c>
      <c r="I158" s="326"/>
      <c r="J158" s="303">
        <f t="shared" ref="J158:J220" si="14">ROUND(I158*H158,2)</f>
        <v>0</v>
      </c>
      <c r="K158" s="304"/>
      <c r="L158" s="242"/>
      <c r="M158" s="305"/>
      <c r="N158" s="306"/>
      <c r="O158" s="307"/>
      <c r="P158" s="307"/>
      <c r="Q158" s="307"/>
      <c r="R158" s="307"/>
      <c r="S158" s="307"/>
      <c r="T158" s="308"/>
      <c r="U158" s="243"/>
      <c r="V158" s="243"/>
      <c r="W158" s="243"/>
      <c r="AR158" s="309" t="s">
        <v>706</v>
      </c>
      <c r="AT158" s="309" t="s">
        <v>674</v>
      </c>
      <c r="AU158" s="309" t="s">
        <v>384</v>
      </c>
      <c r="AY158" s="236" t="s">
        <v>671</v>
      </c>
      <c r="BE158" s="310">
        <f t="shared" ref="BE158:BE220" si="15">IF(N158="základní",J158,0)</f>
        <v>0</v>
      </c>
      <c r="BF158" s="310">
        <f t="shared" ref="BF158:BF220" si="16">IF(N158="snížená",J158,0)</f>
        <v>0</v>
      </c>
      <c r="BG158" s="310">
        <f t="shared" ref="BG158:BG220" si="17">IF(N158="zákl. přenesená",J158,0)</f>
        <v>0</v>
      </c>
      <c r="BH158" s="310">
        <f t="shared" ref="BH158:BH220" si="18">IF(N158="sníž. přenesená",J158,0)</f>
        <v>0</v>
      </c>
      <c r="BI158" s="310">
        <f t="shared" ref="BI158:BI220" si="19">IF(N158="nulová",J158,0)</f>
        <v>0</v>
      </c>
      <c r="BJ158" s="236" t="s">
        <v>383</v>
      </c>
      <c r="BK158" s="310">
        <f t="shared" ref="BK158:BK220" si="20">ROUND(I158*H158,2)</f>
        <v>0</v>
      </c>
      <c r="BL158" s="236" t="s">
        <v>706</v>
      </c>
      <c r="BM158" s="309" t="s">
        <v>771</v>
      </c>
    </row>
    <row r="159" spans="2:65" s="240" customFormat="1" ht="16.5" customHeight="1" x14ac:dyDescent="0.25">
      <c r="B159" s="331"/>
      <c r="C159" s="360" t="s">
        <v>772</v>
      </c>
      <c r="D159" s="360" t="s">
        <v>682</v>
      </c>
      <c r="E159" s="361" t="s">
        <v>773</v>
      </c>
      <c r="F159" s="362" t="s">
        <v>774</v>
      </c>
      <c r="G159" s="363" t="s">
        <v>685</v>
      </c>
      <c r="H159" s="364">
        <v>3</v>
      </c>
      <c r="I159" s="325"/>
      <c r="J159" s="311">
        <f t="shared" si="14"/>
        <v>0</v>
      </c>
      <c r="K159" s="312"/>
      <c r="L159" s="313"/>
      <c r="M159" s="314"/>
      <c r="N159" s="315"/>
      <c r="O159" s="307"/>
      <c r="P159" s="307"/>
      <c r="Q159" s="307"/>
      <c r="R159" s="307"/>
      <c r="S159" s="307"/>
      <c r="T159" s="308"/>
      <c r="U159" s="243"/>
      <c r="V159" s="243"/>
      <c r="W159" s="243"/>
      <c r="AR159" s="309" t="s">
        <v>705</v>
      </c>
      <c r="AT159" s="309" t="s">
        <v>682</v>
      </c>
      <c r="AU159" s="309" t="s">
        <v>384</v>
      </c>
      <c r="AY159" s="236" t="s">
        <v>671</v>
      </c>
      <c r="BE159" s="310">
        <f t="shared" si="15"/>
        <v>0</v>
      </c>
      <c r="BF159" s="310">
        <f t="shared" si="16"/>
        <v>0</v>
      </c>
      <c r="BG159" s="310">
        <f t="shared" si="17"/>
        <v>0</v>
      </c>
      <c r="BH159" s="310">
        <f t="shared" si="18"/>
        <v>0</v>
      </c>
      <c r="BI159" s="310">
        <f t="shared" si="19"/>
        <v>0</v>
      </c>
      <c r="BJ159" s="236" t="s">
        <v>383</v>
      </c>
      <c r="BK159" s="310">
        <f t="shared" si="20"/>
        <v>0</v>
      </c>
      <c r="BL159" s="236" t="s">
        <v>706</v>
      </c>
      <c r="BM159" s="309" t="s">
        <v>775</v>
      </c>
    </row>
    <row r="160" spans="2:65" s="240" customFormat="1" ht="16.5" customHeight="1" x14ac:dyDescent="0.25">
      <c r="B160" s="331"/>
      <c r="C160" s="355" t="s">
        <v>776</v>
      </c>
      <c r="D160" s="355" t="s">
        <v>674</v>
      </c>
      <c r="E160" s="356" t="s">
        <v>777</v>
      </c>
      <c r="F160" s="357" t="s">
        <v>778</v>
      </c>
      <c r="G160" s="358" t="s">
        <v>557</v>
      </c>
      <c r="H160" s="359">
        <v>1</v>
      </c>
      <c r="I160" s="326"/>
      <c r="J160" s="303">
        <f t="shared" si="14"/>
        <v>0</v>
      </c>
      <c r="K160" s="304"/>
      <c r="L160" s="242"/>
      <c r="M160" s="305"/>
      <c r="N160" s="306"/>
      <c r="O160" s="307"/>
      <c r="P160" s="307"/>
      <c r="Q160" s="307"/>
      <c r="R160" s="307"/>
      <c r="S160" s="307"/>
      <c r="T160" s="308"/>
      <c r="U160" s="243"/>
      <c r="V160" s="243"/>
      <c r="W160" s="243"/>
      <c r="AR160" s="309" t="s">
        <v>706</v>
      </c>
      <c r="AT160" s="309" t="s">
        <v>674</v>
      </c>
      <c r="AU160" s="309" t="s">
        <v>384</v>
      </c>
      <c r="AY160" s="236" t="s">
        <v>671</v>
      </c>
      <c r="BE160" s="310">
        <f t="shared" si="15"/>
        <v>0</v>
      </c>
      <c r="BF160" s="310">
        <f t="shared" si="16"/>
        <v>0</v>
      </c>
      <c r="BG160" s="310">
        <f t="shared" si="17"/>
        <v>0</v>
      </c>
      <c r="BH160" s="310">
        <f t="shared" si="18"/>
        <v>0</v>
      </c>
      <c r="BI160" s="310">
        <f t="shared" si="19"/>
        <v>0</v>
      </c>
      <c r="BJ160" s="236" t="s">
        <v>383</v>
      </c>
      <c r="BK160" s="310">
        <f t="shared" si="20"/>
        <v>0</v>
      </c>
      <c r="BL160" s="236" t="s">
        <v>706</v>
      </c>
      <c r="BM160" s="309" t="s">
        <v>779</v>
      </c>
    </row>
    <row r="161" spans="2:65" s="240" customFormat="1" ht="16.5" customHeight="1" x14ac:dyDescent="0.25">
      <c r="B161" s="331"/>
      <c r="C161" s="355" t="s">
        <v>780</v>
      </c>
      <c r="D161" s="355" t="s">
        <v>674</v>
      </c>
      <c r="E161" s="356" t="s">
        <v>781</v>
      </c>
      <c r="F161" s="357" t="s">
        <v>782</v>
      </c>
      <c r="G161" s="358" t="s">
        <v>557</v>
      </c>
      <c r="H161" s="359">
        <v>2</v>
      </c>
      <c r="I161" s="326"/>
      <c r="J161" s="303">
        <f t="shared" si="14"/>
        <v>0</v>
      </c>
      <c r="K161" s="304"/>
      <c r="L161" s="242"/>
      <c r="M161" s="305"/>
      <c r="N161" s="306"/>
      <c r="O161" s="307"/>
      <c r="P161" s="307"/>
      <c r="Q161" s="307"/>
      <c r="R161" s="307"/>
      <c r="S161" s="307"/>
      <c r="T161" s="308"/>
      <c r="U161" s="243"/>
      <c r="V161" s="243"/>
      <c r="W161" s="243"/>
      <c r="AR161" s="309" t="s">
        <v>706</v>
      </c>
      <c r="AT161" s="309" t="s">
        <v>674</v>
      </c>
      <c r="AU161" s="309" t="s">
        <v>384</v>
      </c>
      <c r="AY161" s="236" t="s">
        <v>671</v>
      </c>
      <c r="BE161" s="310">
        <f t="shared" si="15"/>
        <v>0</v>
      </c>
      <c r="BF161" s="310">
        <f t="shared" si="16"/>
        <v>0</v>
      </c>
      <c r="BG161" s="310">
        <f t="shared" si="17"/>
        <v>0</v>
      </c>
      <c r="BH161" s="310">
        <f t="shared" si="18"/>
        <v>0</v>
      </c>
      <c r="BI161" s="310">
        <f t="shared" si="19"/>
        <v>0</v>
      </c>
      <c r="BJ161" s="236" t="s">
        <v>383</v>
      </c>
      <c r="BK161" s="310">
        <f t="shared" si="20"/>
        <v>0</v>
      </c>
      <c r="BL161" s="236" t="s">
        <v>706</v>
      </c>
      <c r="BM161" s="309" t="s">
        <v>783</v>
      </c>
    </row>
    <row r="162" spans="2:65" s="240" customFormat="1" ht="16.5" hidden="1" customHeight="1" x14ac:dyDescent="0.25">
      <c r="B162" s="331"/>
      <c r="C162" s="355" t="s">
        <v>784</v>
      </c>
      <c r="D162" s="355" t="s">
        <v>674</v>
      </c>
      <c r="E162" s="356" t="s">
        <v>785</v>
      </c>
      <c r="F162" s="357" t="s">
        <v>786</v>
      </c>
      <c r="G162" s="358" t="s">
        <v>557</v>
      </c>
      <c r="H162" s="359">
        <f>1-1</f>
        <v>0</v>
      </c>
      <c r="I162" s="326"/>
      <c r="J162" s="303">
        <f t="shared" si="14"/>
        <v>0</v>
      </c>
      <c r="K162" s="304"/>
      <c r="L162" s="242"/>
      <c r="M162" s="305"/>
      <c r="N162" s="306"/>
      <c r="O162" s="307"/>
      <c r="P162" s="307"/>
      <c r="Q162" s="307"/>
      <c r="R162" s="307"/>
      <c r="S162" s="307"/>
      <c r="T162" s="308"/>
      <c r="U162" s="243"/>
      <c r="V162" s="243"/>
      <c r="W162" s="243"/>
      <c r="AR162" s="309" t="s">
        <v>706</v>
      </c>
      <c r="AT162" s="309" t="s">
        <v>674</v>
      </c>
      <c r="AU162" s="309" t="s">
        <v>384</v>
      </c>
      <c r="AY162" s="236" t="s">
        <v>671</v>
      </c>
      <c r="BE162" s="310">
        <f t="shared" si="15"/>
        <v>0</v>
      </c>
      <c r="BF162" s="310">
        <f t="shared" si="16"/>
        <v>0</v>
      </c>
      <c r="BG162" s="310">
        <f t="shared" si="17"/>
        <v>0</v>
      </c>
      <c r="BH162" s="310">
        <f t="shared" si="18"/>
        <v>0</v>
      </c>
      <c r="BI162" s="310">
        <f t="shared" si="19"/>
        <v>0</v>
      </c>
      <c r="BJ162" s="236" t="s">
        <v>383</v>
      </c>
      <c r="BK162" s="310">
        <f t="shared" si="20"/>
        <v>0</v>
      </c>
      <c r="BL162" s="236" t="s">
        <v>706</v>
      </c>
      <c r="BM162" s="309" t="s">
        <v>787</v>
      </c>
    </row>
    <row r="163" spans="2:65" s="240" customFormat="1" ht="16.5" hidden="1" customHeight="1" x14ac:dyDescent="0.25">
      <c r="B163" s="331"/>
      <c r="C163" s="360" t="s">
        <v>788</v>
      </c>
      <c r="D163" s="360" t="s">
        <v>682</v>
      </c>
      <c r="E163" s="361" t="s">
        <v>789</v>
      </c>
      <c r="F163" s="362" t="s">
        <v>790</v>
      </c>
      <c r="G163" s="363" t="s">
        <v>685</v>
      </c>
      <c r="H163" s="364">
        <f>1-1</f>
        <v>0</v>
      </c>
      <c r="I163" s="325"/>
      <c r="J163" s="311">
        <f t="shared" si="14"/>
        <v>0</v>
      </c>
      <c r="K163" s="312"/>
      <c r="L163" s="313"/>
      <c r="M163" s="314"/>
      <c r="N163" s="315"/>
      <c r="O163" s="307"/>
      <c r="P163" s="307"/>
      <c r="Q163" s="307"/>
      <c r="R163" s="307"/>
      <c r="S163" s="307"/>
      <c r="T163" s="308"/>
      <c r="U163" s="243"/>
      <c r="V163" s="243"/>
      <c r="W163" s="243"/>
      <c r="AR163" s="309" t="s">
        <v>705</v>
      </c>
      <c r="AT163" s="309" t="s">
        <v>682</v>
      </c>
      <c r="AU163" s="309" t="s">
        <v>384</v>
      </c>
      <c r="AY163" s="236" t="s">
        <v>671</v>
      </c>
      <c r="BE163" s="310">
        <f t="shared" si="15"/>
        <v>0</v>
      </c>
      <c r="BF163" s="310">
        <f t="shared" si="16"/>
        <v>0</v>
      </c>
      <c r="BG163" s="310">
        <f t="shared" si="17"/>
        <v>0</v>
      </c>
      <c r="BH163" s="310">
        <f t="shared" si="18"/>
        <v>0</v>
      </c>
      <c r="BI163" s="310">
        <f t="shared" si="19"/>
        <v>0</v>
      </c>
      <c r="BJ163" s="236" t="s">
        <v>383</v>
      </c>
      <c r="BK163" s="310">
        <f t="shared" si="20"/>
        <v>0</v>
      </c>
      <c r="BL163" s="236" t="s">
        <v>706</v>
      </c>
      <c r="BM163" s="309" t="s">
        <v>791</v>
      </c>
    </row>
    <row r="164" spans="2:65" s="240" customFormat="1" ht="16.5" customHeight="1" x14ac:dyDescent="0.25">
      <c r="B164" s="331"/>
      <c r="C164" s="355" t="s">
        <v>792</v>
      </c>
      <c r="D164" s="355" t="s">
        <v>674</v>
      </c>
      <c r="E164" s="356" t="s">
        <v>793</v>
      </c>
      <c r="F164" s="357" t="s">
        <v>794</v>
      </c>
      <c r="G164" s="358" t="s">
        <v>557</v>
      </c>
      <c r="H164" s="359">
        <v>3</v>
      </c>
      <c r="I164" s="326"/>
      <c r="J164" s="303">
        <f t="shared" si="14"/>
        <v>0</v>
      </c>
      <c r="K164" s="304"/>
      <c r="L164" s="242"/>
      <c r="M164" s="305"/>
      <c r="N164" s="306"/>
      <c r="O164" s="307"/>
      <c r="P164" s="307"/>
      <c r="Q164" s="307"/>
      <c r="R164" s="307"/>
      <c r="S164" s="307"/>
      <c r="T164" s="308"/>
      <c r="U164" s="243"/>
      <c r="V164" s="243"/>
      <c r="W164" s="243"/>
      <c r="AR164" s="309" t="s">
        <v>706</v>
      </c>
      <c r="AT164" s="309" t="s">
        <v>674</v>
      </c>
      <c r="AU164" s="309" t="s">
        <v>384</v>
      </c>
      <c r="AY164" s="236" t="s">
        <v>671</v>
      </c>
      <c r="BE164" s="310">
        <f t="shared" si="15"/>
        <v>0</v>
      </c>
      <c r="BF164" s="310">
        <f t="shared" si="16"/>
        <v>0</v>
      </c>
      <c r="BG164" s="310">
        <f t="shared" si="17"/>
        <v>0</v>
      </c>
      <c r="BH164" s="310">
        <f t="shared" si="18"/>
        <v>0</v>
      </c>
      <c r="BI164" s="310">
        <f t="shared" si="19"/>
        <v>0</v>
      </c>
      <c r="BJ164" s="236" t="s">
        <v>383</v>
      </c>
      <c r="BK164" s="310">
        <f t="shared" si="20"/>
        <v>0</v>
      </c>
      <c r="BL164" s="236" t="s">
        <v>706</v>
      </c>
      <c r="BM164" s="309" t="s">
        <v>795</v>
      </c>
    </row>
    <row r="165" spans="2:65" s="240" customFormat="1" ht="16.5" customHeight="1" x14ac:dyDescent="0.25">
      <c r="B165" s="331"/>
      <c r="C165" s="355" t="s">
        <v>796</v>
      </c>
      <c r="D165" s="355" t="s">
        <v>674</v>
      </c>
      <c r="E165" s="356" t="s">
        <v>797</v>
      </c>
      <c r="F165" s="357" t="s">
        <v>798</v>
      </c>
      <c r="G165" s="358" t="s">
        <v>557</v>
      </c>
      <c r="H165" s="359">
        <v>4</v>
      </c>
      <c r="I165" s="326"/>
      <c r="J165" s="303">
        <f t="shared" si="14"/>
        <v>0</v>
      </c>
      <c r="K165" s="304"/>
      <c r="L165" s="242"/>
      <c r="M165" s="305"/>
      <c r="N165" s="306"/>
      <c r="O165" s="307"/>
      <c r="P165" s="307"/>
      <c r="Q165" s="307"/>
      <c r="R165" s="307"/>
      <c r="S165" s="307"/>
      <c r="T165" s="308"/>
      <c r="U165" s="243"/>
      <c r="V165" s="243"/>
      <c r="W165" s="243"/>
      <c r="AR165" s="309" t="s">
        <v>706</v>
      </c>
      <c r="AT165" s="309" t="s">
        <v>674</v>
      </c>
      <c r="AU165" s="309" t="s">
        <v>384</v>
      </c>
      <c r="AY165" s="236" t="s">
        <v>671</v>
      </c>
      <c r="BE165" s="310">
        <f t="shared" si="15"/>
        <v>0</v>
      </c>
      <c r="BF165" s="310">
        <f t="shared" si="16"/>
        <v>0</v>
      </c>
      <c r="BG165" s="310">
        <f t="shared" si="17"/>
        <v>0</v>
      </c>
      <c r="BH165" s="310">
        <f t="shared" si="18"/>
        <v>0</v>
      </c>
      <c r="BI165" s="310">
        <f t="shared" si="19"/>
        <v>0</v>
      </c>
      <c r="BJ165" s="236" t="s">
        <v>383</v>
      </c>
      <c r="BK165" s="310">
        <f t="shared" si="20"/>
        <v>0</v>
      </c>
      <c r="BL165" s="236" t="s">
        <v>706</v>
      </c>
      <c r="BM165" s="309" t="s">
        <v>799</v>
      </c>
    </row>
    <row r="166" spans="2:65" s="240" customFormat="1" ht="16.5" customHeight="1" x14ac:dyDescent="0.25">
      <c r="B166" s="331"/>
      <c r="C166" s="360" t="s">
        <v>800</v>
      </c>
      <c r="D166" s="360" t="s">
        <v>682</v>
      </c>
      <c r="E166" s="361" t="s">
        <v>801</v>
      </c>
      <c r="F166" s="362" t="s">
        <v>802</v>
      </c>
      <c r="G166" s="363" t="s">
        <v>557</v>
      </c>
      <c r="H166" s="364">
        <v>4</v>
      </c>
      <c r="I166" s="325"/>
      <c r="J166" s="311">
        <f t="shared" si="14"/>
        <v>0</v>
      </c>
      <c r="K166" s="312"/>
      <c r="L166" s="313"/>
      <c r="M166" s="314"/>
      <c r="N166" s="315"/>
      <c r="O166" s="307"/>
      <c r="P166" s="307"/>
      <c r="Q166" s="307"/>
      <c r="R166" s="307"/>
      <c r="S166" s="307"/>
      <c r="T166" s="308"/>
      <c r="U166" s="243"/>
      <c r="V166" s="243"/>
      <c r="W166" s="243"/>
      <c r="AR166" s="309" t="s">
        <v>705</v>
      </c>
      <c r="AT166" s="309" t="s">
        <v>682</v>
      </c>
      <c r="AU166" s="309" t="s">
        <v>384</v>
      </c>
      <c r="AY166" s="236" t="s">
        <v>671</v>
      </c>
      <c r="BE166" s="310">
        <f t="shared" si="15"/>
        <v>0</v>
      </c>
      <c r="BF166" s="310">
        <f t="shared" si="16"/>
        <v>0</v>
      </c>
      <c r="BG166" s="310">
        <f t="shared" si="17"/>
        <v>0</v>
      </c>
      <c r="BH166" s="310">
        <f t="shared" si="18"/>
        <v>0</v>
      </c>
      <c r="BI166" s="310">
        <f t="shared" si="19"/>
        <v>0</v>
      </c>
      <c r="BJ166" s="236" t="s">
        <v>383</v>
      </c>
      <c r="BK166" s="310">
        <f t="shared" si="20"/>
        <v>0</v>
      </c>
      <c r="BL166" s="236" t="s">
        <v>706</v>
      </c>
      <c r="BM166" s="309" t="s">
        <v>803</v>
      </c>
    </row>
    <row r="167" spans="2:65" s="240" customFormat="1" ht="24.15" customHeight="1" x14ac:dyDescent="0.25">
      <c r="B167" s="331"/>
      <c r="C167" s="355" t="s">
        <v>686</v>
      </c>
      <c r="D167" s="355" t="s">
        <v>674</v>
      </c>
      <c r="E167" s="356" t="s">
        <v>804</v>
      </c>
      <c r="F167" s="357" t="s">
        <v>805</v>
      </c>
      <c r="G167" s="358" t="s">
        <v>131</v>
      </c>
      <c r="H167" s="359">
        <v>1</v>
      </c>
      <c r="I167" s="326"/>
      <c r="J167" s="303">
        <f t="shared" si="14"/>
        <v>0</v>
      </c>
      <c r="K167" s="304"/>
      <c r="L167" s="242"/>
      <c r="M167" s="305"/>
      <c r="N167" s="306"/>
      <c r="O167" s="307"/>
      <c r="P167" s="307"/>
      <c r="Q167" s="307"/>
      <c r="R167" s="307"/>
      <c r="S167" s="307"/>
      <c r="T167" s="308"/>
      <c r="U167" s="243"/>
      <c r="V167" s="243"/>
      <c r="W167" s="243"/>
      <c r="AR167" s="309" t="s">
        <v>706</v>
      </c>
      <c r="AT167" s="309" t="s">
        <v>674</v>
      </c>
      <c r="AU167" s="309" t="s">
        <v>384</v>
      </c>
      <c r="AY167" s="236" t="s">
        <v>671</v>
      </c>
      <c r="BE167" s="310">
        <f t="shared" si="15"/>
        <v>0</v>
      </c>
      <c r="BF167" s="310">
        <f t="shared" si="16"/>
        <v>0</v>
      </c>
      <c r="BG167" s="310">
        <f t="shared" si="17"/>
        <v>0</v>
      </c>
      <c r="BH167" s="310">
        <f t="shared" si="18"/>
        <v>0</v>
      </c>
      <c r="BI167" s="310">
        <f t="shared" si="19"/>
        <v>0</v>
      </c>
      <c r="BJ167" s="236" t="s">
        <v>383</v>
      </c>
      <c r="BK167" s="310">
        <f t="shared" si="20"/>
        <v>0</v>
      </c>
      <c r="BL167" s="236" t="s">
        <v>706</v>
      </c>
      <c r="BM167" s="309" t="s">
        <v>806</v>
      </c>
    </row>
    <row r="168" spans="2:65" s="240" customFormat="1" ht="16.5" customHeight="1" x14ac:dyDescent="0.25">
      <c r="B168" s="331"/>
      <c r="C168" s="360" t="s">
        <v>807</v>
      </c>
      <c r="D168" s="360" t="s">
        <v>682</v>
      </c>
      <c r="E168" s="361" t="s">
        <v>808</v>
      </c>
      <c r="F168" s="362" t="s">
        <v>809</v>
      </c>
      <c r="G168" s="363" t="s">
        <v>557</v>
      </c>
      <c r="H168" s="364">
        <v>1</v>
      </c>
      <c r="I168" s="325"/>
      <c r="J168" s="311">
        <f t="shared" si="14"/>
        <v>0</v>
      </c>
      <c r="K168" s="312"/>
      <c r="L168" s="313"/>
      <c r="M168" s="314"/>
      <c r="N168" s="315"/>
      <c r="O168" s="307"/>
      <c r="P168" s="307"/>
      <c r="Q168" s="307"/>
      <c r="R168" s="307"/>
      <c r="S168" s="307"/>
      <c r="T168" s="308"/>
      <c r="U168" s="243"/>
      <c r="V168" s="243"/>
      <c r="W168" s="243"/>
      <c r="AR168" s="309" t="s">
        <v>705</v>
      </c>
      <c r="AT168" s="309" t="s">
        <v>682</v>
      </c>
      <c r="AU168" s="309" t="s">
        <v>384</v>
      </c>
      <c r="AY168" s="236" t="s">
        <v>671</v>
      </c>
      <c r="BE168" s="310">
        <f t="shared" si="15"/>
        <v>0</v>
      </c>
      <c r="BF168" s="310">
        <f t="shared" si="16"/>
        <v>0</v>
      </c>
      <c r="BG168" s="310">
        <f t="shared" si="17"/>
        <v>0</v>
      </c>
      <c r="BH168" s="310">
        <f t="shared" si="18"/>
        <v>0</v>
      </c>
      <c r="BI168" s="310">
        <f t="shared" si="19"/>
        <v>0</v>
      </c>
      <c r="BJ168" s="236" t="s">
        <v>383</v>
      </c>
      <c r="BK168" s="310">
        <f t="shared" si="20"/>
        <v>0</v>
      </c>
      <c r="BL168" s="236" t="s">
        <v>706</v>
      </c>
      <c r="BM168" s="309" t="s">
        <v>810</v>
      </c>
    </row>
    <row r="169" spans="2:65" s="240" customFormat="1" ht="24.15" hidden="1" customHeight="1" x14ac:dyDescent="0.25">
      <c r="B169" s="331"/>
      <c r="C169" s="355" t="s">
        <v>811</v>
      </c>
      <c r="D169" s="355" t="s">
        <v>674</v>
      </c>
      <c r="E169" s="356" t="s">
        <v>812</v>
      </c>
      <c r="F169" s="357" t="s">
        <v>813</v>
      </c>
      <c r="G169" s="358" t="s">
        <v>131</v>
      </c>
      <c r="H169" s="359">
        <f>1-1</f>
        <v>0</v>
      </c>
      <c r="I169" s="326"/>
      <c r="J169" s="303">
        <f t="shared" si="14"/>
        <v>0</v>
      </c>
      <c r="K169" s="304"/>
      <c r="L169" s="242"/>
      <c r="M169" s="305"/>
      <c r="N169" s="306"/>
      <c r="O169" s="307"/>
      <c r="P169" s="307"/>
      <c r="Q169" s="307"/>
      <c r="R169" s="307"/>
      <c r="S169" s="307"/>
      <c r="T169" s="308"/>
      <c r="U169" s="243"/>
      <c r="V169" s="243"/>
      <c r="W169" s="243"/>
      <c r="AR169" s="309" t="s">
        <v>706</v>
      </c>
      <c r="AT169" s="309" t="s">
        <v>674</v>
      </c>
      <c r="AU169" s="309" t="s">
        <v>384</v>
      </c>
      <c r="AY169" s="236" t="s">
        <v>671</v>
      </c>
      <c r="BE169" s="310">
        <f t="shared" si="15"/>
        <v>0</v>
      </c>
      <c r="BF169" s="310">
        <f t="shared" si="16"/>
        <v>0</v>
      </c>
      <c r="BG169" s="310">
        <f t="shared" si="17"/>
        <v>0</v>
      </c>
      <c r="BH169" s="310">
        <f t="shared" si="18"/>
        <v>0</v>
      </c>
      <c r="BI169" s="310">
        <f t="shared" si="19"/>
        <v>0</v>
      </c>
      <c r="BJ169" s="236" t="s">
        <v>383</v>
      </c>
      <c r="BK169" s="310">
        <f t="shared" si="20"/>
        <v>0</v>
      </c>
      <c r="BL169" s="236" t="s">
        <v>706</v>
      </c>
      <c r="BM169" s="309" t="s">
        <v>814</v>
      </c>
    </row>
    <row r="170" spans="2:65" s="240" customFormat="1" ht="16.5" hidden="1" customHeight="1" x14ac:dyDescent="0.25">
      <c r="B170" s="331"/>
      <c r="C170" s="360" t="s">
        <v>815</v>
      </c>
      <c r="D170" s="360" t="s">
        <v>682</v>
      </c>
      <c r="E170" s="361" t="s">
        <v>816</v>
      </c>
      <c r="F170" s="362" t="s">
        <v>817</v>
      </c>
      <c r="G170" s="363" t="s">
        <v>131</v>
      </c>
      <c r="H170" s="364">
        <f>1-1</f>
        <v>0</v>
      </c>
      <c r="I170" s="325"/>
      <c r="J170" s="311">
        <f t="shared" si="14"/>
        <v>0</v>
      </c>
      <c r="K170" s="312"/>
      <c r="L170" s="313"/>
      <c r="M170" s="314"/>
      <c r="N170" s="315"/>
      <c r="O170" s="307"/>
      <c r="P170" s="307"/>
      <c r="Q170" s="307"/>
      <c r="R170" s="307"/>
      <c r="S170" s="307"/>
      <c r="T170" s="308"/>
      <c r="U170" s="243"/>
      <c r="V170" s="243"/>
      <c r="W170" s="243"/>
      <c r="AR170" s="309" t="s">
        <v>818</v>
      </c>
      <c r="AT170" s="309" t="s">
        <v>682</v>
      </c>
      <c r="AU170" s="309" t="s">
        <v>384</v>
      </c>
      <c r="AY170" s="236" t="s">
        <v>671</v>
      </c>
      <c r="BE170" s="310">
        <f t="shared" si="15"/>
        <v>0</v>
      </c>
      <c r="BF170" s="310">
        <f t="shared" si="16"/>
        <v>0</v>
      </c>
      <c r="BG170" s="310">
        <f t="shared" si="17"/>
        <v>0</v>
      </c>
      <c r="BH170" s="310">
        <f t="shared" si="18"/>
        <v>0</v>
      </c>
      <c r="BI170" s="310">
        <f t="shared" si="19"/>
        <v>0</v>
      </c>
      <c r="BJ170" s="236" t="s">
        <v>383</v>
      </c>
      <c r="BK170" s="310">
        <f t="shared" si="20"/>
        <v>0</v>
      </c>
      <c r="BL170" s="236" t="s">
        <v>818</v>
      </c>
      <c r="BM170" s="309" t="s">
        <v>819</v>
      </c>
    </row>
    <row r="171" spans="2:65" s="240" customFormat="1" ht="24.15" customHeight="1" x14ac:dyDescent="0.25">
      <c r="B171" s="331"/>
      <c r="C171" s="355" t="s">
        <v>820</v>
      </c>
      <c r="D171" s="355" t="s">
        <v>674</v>
      </c>
      <c r="E171" s="356" t="s">
        <v>821</v>
      </c>
      <c r="F171" s="357" t="s">
        <v>822</v>
      </c>
      <c r="G171" s="358" t="s">
        <v>131</v>
      </c>
      <c r="H171" s="359">
        <v>1</v>
      </c>
      <c r="I171" s="326"/>
      <c r="J171" s="303">
        <f t="shared" si="14"/>
        <v>0</v>
      </c>
      <c r="K171" s="304"/>
      <c r="L171" s="242"/>
      <c r="M171" s="305"/>
      <c r="N171" s="306"/>
      <c r="O171" s="307"/>
      <c r="P171" s="307"/>
      <c r="Q171" s="307"/>
      <c r="R171" s="307"/>
      <c r="S171" s="307"/>
      <c r="T171" s="308"/>
      <c r="U171" s="243"/>
      <c r="V171" s="243"/>
      <c r="W171" s="243"/>
      <c r="AR171" s="309" t="s">
        <v>706</v>
      </c>
      <c r="AT171" s="309" t="s">
        <v>674</v>
      </c>
      <c r="AU171" s="309" t="s">
        <v>384</v>
      </c>
      <c r="AY171" s="236" t="s">
        <v>671</v>
      </c>
      <c r="BE171" s="310">
        <f t="shared" si="15"/>
        <v>0</v>
      </c>
      <c r="BF171" s="310">
        <f t="shared" si="16"/>
        <v>0</v>
      </c>
      <c r="BG171" s="310">
        <f t="shared" si="17"/>
        <v>0</v>
      </c>
      <c r="BH171" s="310">
        <f t="shared" si="18"/>
        <v>0</v>
      </c>
      <c r="BI171" s="310">
        <f t="shared" si="19"/>
        <v>0</v>
      </c>
      <c r="BJ171" s="236" t="s">
        <v>383</v>
      </c>
      <c r="BK171" s="310">
        <f t="shared" si="20"/>
        <v>0</v>
      </c>
      <c r="BL171" s="236" t="s">
        <v>706</v>
      </c>
      <c r="BM171" s="309" t="s">
        <v>823</v>
      </c>
    </row>
    <row r="172" spans="2:65" s="240" customFormat="1" ht="21.75" customHeight="1" x14ac:dyDescent="0.25">
      <c r="B172" s="331"/>
      <c r="C172" s="360" t="s">
        <v>824</v>
      </c>
      <c r="D172" s="360" t="s">
        <v>682</v>
      </c>
      <c r="E172" s="361" t="s">
        <v>825</v>
      </c>
      <c r="F172" s="362" t="s">
        <v>826</v>
      </c>
      <c r="G172" s="363" t="s">
        <v>685</v>
      </c>
      <c r="H172" s="364">
        <v>1</v>
      </c>
      <c r="I172" s="325"/>
      <c r="J172" s="311">
        <f t="shared" si="14"/>
        <v>0</v>
      </c>
      <c r="K172" s="312"/>
      <c r="L172" s="313"/>
      <c r="M172" s="314"/>
      <c r="N172" s="315"/>
      <c r="O172" s="307"/>
      <c r="P172" s="307"/>
      <c r="Q172" s="307"/>
      <c r="R172" s="307"/>
      <c r="S172" s="307"/>
      <c r="T172" s="308"/>
      <c r="U172" s="243"/>
      <c r="V172" s="243"/>
      <c r="W172" s="243"/>
      <c r="AR172" s="309" t="s">
        <v>705</v>
      </c>
      <c r="AT172" s="309" t="s">
        <v>682</v>
      </c>
      <c r="AU172" s="309" t="s">
        <v>384</v>
      </c>
      <c r="AY172" s="236" t="s">
        <v>671</v>
      </c>
      <c r="BE172" s="310">
        <f t="shared" si="15"/>
        <v>0</v>
      </c>
      <c r="BF172" s="310">
        <f t="shared" si="16"/>
        <v>0</v>
      </c>
      <c r="BG172" s="310">
        <f t="shared" si="17"/>
        <v>0</v>
      </c>
      <c r="BH172" s="310">
        <f t="shared" si="18"/>
        <v>0</v>
      </c>
      <c r="BI172" s="310">
        <f t="shared" si="19"/>
        <v>0</v>
      </c>
      <c r="BJ172" s="236" t="s">
        <v>383</v>
      </c>
      <c r="BK172" s="310">
        <f t="shared" si="20"/>
        <v>0</v>
      </c>
      <c r="BL172" s="236" t="s">
        <v>706</v>
      </c>
      <c r="BM172" s="309" t="s">
        <v>827</v>
      </c>
    </row>
    <row r="173" spans="2:65" s="240" customFormat="1" ht="24.15" customHeight="1" x14ac:dyDescent="0.25">
      <c r="B173" s="331"/>
      <c r="C173" s="355" t="s">
        <v>828</v>
      </c>
      <c r="D173" s="355" t="s">
        <v>674</v>
      </c>
      <c r="E173" s="356" t="s">
        <v>829</v>
      </c>
      <c r="F173" s="357" t="s">
        <v>830</v>
      </c>
      <c r="G173" s="358" t="s">
        <v>131</v>
      </c>
      <c r="H173" s="359">
        <f>6-1</f>
        <v>5</v>
      </c>
      <c r="I173" s="326"/>
      <c r="J173" s="303">
        <f t="shared" si="14"/>
        <v>0</v>
      </c>
      <c r="K173" s="304"/>
      <c r="L173" s="242"/>
      <c r="M173" s="305"/>
      <c r="N173" s="306"/>
      <c r="O173" s="307"/>
      <c r="P173" s="307"/>
      <c r="Q173" s="307"/>
      <c r="R173" s="307"/>
      <c r="S173" s="307"/>
      <c r="T173" s="308"/>
      <c r="U173" s="243"/>
      <c r="V173" s="243"/>
      <c r="W173" s="243"/>
      <c r="AR173" s="309" t="s">
        <v>706</v>
      </c>
      <c r="AT173" s="309" t="s">
        <v>674</v>
      </c>
      <c r="AU173" s="309" t="s">
        <v>384</v>
      </c>
      <c r="AY173" s="236" t="s">
        <v>671</v>
      </c>
      <c r="BE173" s="310">
        <f t="shared" si="15"/>
        <v>0</v>
      </c>
      <c r="BF173" s="310">
        <f t="shared" si="16"/>
        <v>0</v>
      </c>
      <c r="BG173" s="310">
        <f t="shared" si="17"/>
        <v>0</v>
      </c>
      <c r="BH173" s="310">
        <f t="shared" si="18"/>
        <v>0</v>
      </c>
      <c r="BI173" s="310">
        <f t="shared" si="19"/>
        <v>0</v>
      </c>
      <c r="BJ173" s="236" t="s">
        <v>383</v>
      </c>
      <c r="BK173" s="310">
        <f t="shared" si="20"/>
        <v>0</v>
      </c>
      <c r="BL173" s="236" t="s">
        <v>706</v>
      </c>
      <c r="BM173" s="309" t="s">
        <v>831</v>
      </c>
    </row>
    <row r="174" spans="2:65" s="240" customFormat="1" ht="16.5" customHeight="1" x14ac:dyDescent="0.25">
      <c r="B174" s="331"/>
      <c r="C174" s="360" t="s">
        <v>832</v>
      </c>
      <c r="D174" s="360" t="s">
        <v>682</v>
      </c>
      <c r="E174" s="361" t="s">
        <v>833</v>
      </c>
      <c r="F174" s="362" t="s">
        <v>834</v>
      </c>
      <c r="G174" s="363" t="s">
        <v>131</v>
      </c>
      <c r="H174" s="364">
        <f>6-1</f>
        <v>5</v>
      </c>
      <c r="I174" s="325"/>
      <c r="J174" s="311">
        <f t="shared" si="14"/>
        <v>0</v>
      </c>
      <c r="K174" s="312"/>
      <c r="L174" s="313"/>
      <c r="M174" s="314"/>
      <c r="N174" s="315"/>
      <c r="O174" s="307"/>
      <c r="P174" s="307"/>
      <c r="Q174" s="307"/>
      <c r="R174" s="307"/>
      <c r="S174" s="307"/>
      <c r="T174" s="308"/>
      <c r="U174" s="243"/>
      <c r="V174" s="243"/>
      <c r="W174" s="243"/>
      <c r="AR174" s="309" t="s">
        <v>818</v>
      </c>
      <c r="AT174" s="309" t="s">
        <v>682</v>
      </c>
      <c r="AU174" s="309" t="s">
        <v>384</v>
      </c>
      <c r="AY174" s="236" t="s">
        <v>671</v>
      </c>
      <c r="BE174" s="310">
        <f t="shared" si="15"/>
        <v>0</v>
      </c>
      <c r="BF174" s="310">
        <f t="shared" si="16"/>
        <v>0</v>
      </c>
      <c r="BG174" s="310">
        <f t="shared" si="17"/>
        <v>0</v>
      </c>
      <c r="BH174" s="310">
        <f t="shared" si="18"/>
        <v>0</v>
      </c>
      <c r="BI174" s="310">
        <f t="shared" si="19"/>
        <v>0</v>
      </c>
      <c r="BJ174" s="236" t="s">
        <v>383</v>
      </c>
      <c r="BK174" s="310">
        <f t="shared" si="20"/>
        <v>0</v>
      </c>
      <c r="BL174" s="236" t="s">
        <v>818</v>
      </c>
      <c r="BM174" s="309" t="s">
        <v>835</v>
      </c>
    </row>
    <row r="175" spans="2:65" s="240" customFormat="1" ht="16.5" customHeight="1" x14ac:dyDescent="0.25">
      <c r="B175" s="331"/>
      <c r="C175" s="355" t="s">
        <v>836</v>
      </c>
      <c r="D175" s="355" t="s">
        <v>674</v>
      </c>
      <c r="E175" s="356" t="s">
        <v>837</v>
      </c>
      <c r="F175" s="357" t="s">
        <v>838</v>
      </c>
      <c r="G175" s="358" t="s">
        <v>131</v>
      </c>
      <c r="H175" s="359">
        <f>2-1</f>
        <v>1</v>
      </c>
      <c r="I175" s="326"/>
      <c r="J175" s="303">
        <f t="shared" si="14"/>
        <v>0</v>
      </c>
      <c r="K175" s="304"/>
      <c r="L175" s="242"/>
      <c r="M175" s="305"/>
      <c r="N175" s="306"/>
      <c r="O175" s="307"/>
      <c r="P175" s="307"/>
      <c r="Q175" s="307"/>
      <c r="R175" s="307"/>
      <c r="S175" s="307"/>
      <c r="T175" s="308"/>
      <c r="U175" s="243"/>
      <c r="V175" s="243"/>
      <c r="W175" s="243"/>
      <c r="AR175" s="309" t="s">
        <v>706</v>
      </c>
      <c r="AT175" s="309" t="s">
        <v>674</v>
      </c>
      <c r="AU175" s="309" t="s">
        <v>384</v>
      </c>
      <c r="AY175" s="236" t="s">
        <v>671</v>
      </c>
      <c r="BE175" s="310">
        <f t="shared" si="15"/>
        <v>0</v>
      </c>
      <c r="BF175" s="310">
        <f t="shared" si="16"/>
        <v>0</v>
      </c>
      <c r="BG175" s="310">
        <f t="shared" si="17"/>
        <v>0</v>
      </c>
      <c r="BH175" s="310">
        <f t="shared" si="18"/>
        <v>0</v>
      </c>
      <c r="BI175" s="310">
        <f t="shared" si="19"/>
        <v>0</v>
      </c>
      <c r="BJ175" s="236" t="s">
        <v>383</v>
      </c>
      <c r="BK175" s="310">
        <f t="shared" si="20"/>
        <v>0</v>
      </c>
      <c r="BL175" s="236" t="s">
        <v>706</v>
      </c>
      <c r="BM175" s="309" t="s">
        <v>839</v>
      </c>
    </row>
    <row r="176" spans="2:65" s="240" customFormat="1" ht="16.5" customHeight="1" x14ac:dyDescent="0.25">
      <c r="B176" s="331"/>
      <c r="C176" s="360" t="s">
        <v>840</v>
      </c>
      <c r="D176" s="360" t="s">
        <v>682</v>
      </c>
      <c r="E176" s="361" t="s">
        <v>841</v>
      </c>
      <c r="F176" s="362" t="s">
        <v>842</v>
      </c>
      <c r="G176" s="363" t="s">
        <v>557</v>
      </c>
      <c r="H176" s="364">
        <f>2-1</f>
        <v>1</v>
      </c>
      <c r="I176" s="325"/>
      <c r="J176" s="311">
        <f t="shared" si="14"/>
        <v>0</v>
      </c>
      <c r="K176" s="312"/>
      <c r="L176" s="313"/>
      <c r="M176" s="314"/>
      <c r="N176" s="315"/>
      <c r="O176" s="307"/>
      <c r="P176" s="307"/>
      <c r="Q176" s="307"/>
      <c r="R176" s="307"/>
      <c r="S176" s="307"/>
      <c r="T176" s="308"/>
      <c r="U176" s="243"/>
      <c r="V176" s="243"/>
      <c r="W176" s="243"/>
      <c r="AR176" s="309" t="s">
        <v>705</v>
      </c>
      <c r="AT176" s="309" t="s">
        <v>682</v>
      </c>
      <c r="AU176" s="309" t="s">
        <v>384</v>
      </c>
      <c r="AY176" s="236" t="s">
        <v>671</v>
      </c>
      <c r="BE176" s="310">
        <f t="shared" si="15"/>
        <v>0</v>
      </c>
      <c r="BF176" s="310">
        <f t="shared" si="16"/>
        <v>0</v>
      </c>
      <c r="BG176" s="310">
        <f t="shared" si="17"/>
        <v>0</v>
      </c>
      <c r="BH176" s="310">
        <f t="shared" si="18"/>
        <v>0</v>
      </c>
      <c r="BI176" s="310">
        <f t="shared" si="19"/>
        <v>0</v>
      </c>
      <c r="BJ176" s="236" t="s">
        <v>383</v>
      </c>
      <c r="BK176" s="310">
        <f t="shared" si="20"/>
        <v>0</v>
      </c>
      <c r="BL176" s="236" t="s">
        <v>706</v>
      </c>
      <c r="BM176" s="309" t="s">
        <v>843</v>
      </c>
    </row>
    <row r="177" spans="2:65" s="240" customFormat="1" ht="33" hidden="1" customHeight="1" x14ac:dyDescent="0.25">
      <c r="B177" s="331"/>
      <c r="C177" s="355" t="s">
        <v>844</v>
      </c>
      <c r="D177" s="355" t="s">
        <v>674</v>
      </c>
      <c r="E177" s="356" t="s">
        <v>845</v>
      </c>
      <c r="F177" s="357" t="s">
        <v>846</v>
      </c>
      <c r="G177" s="358" t="s">
        <v>191</v>
      </c>
      <c r="H177" s="365">
        <v>0</v>
      </c>
      <c r="I177" s="326"/>
      <c r="J177" s="303">
        <f t="shared" si="14"/>
        <v>0</v>
      </c>
      <c r="K177" s="304"/>
      <c r="L177" s="242"/>
      <c r="M177" s="305"/>
      <c r="N177" s="306"/>
      <c r="O177" s="307"/>
      <c r="P177" s="307"/>
      <c r="Q177" s="307"/>
      <c r="R177" s="307"/>
      <c r="S177" s="307"/>
      <c r="T177" s="308"/>
      <c r="U177" s="243"/>
      <c r="V177" s="243"/>
      <c r="W177" s="243"/>
      <c r="AR177" s="309" t="s">
        <v>706</v>
      </c>
      <c r="AT177" s="309" t="s">
        <v>674</v>
      </c>
      <c r="AU177" s="309" t="s">
        <v>384</v>
      </c>
      <c r="AY177" s="236" t="s">
        <v>671</v>
      </c>
      <c r="BE177" s="310">
        <f t="shared" si="15"/>
        <v>0</v>
      </c>
      <c r="BF177" s="310">
        <f t="shared" si="16"/>
        <v>0</v>
      </c>
      <c r="BG177" s="310">
        <f t="shared" si="17"/>
        <v>0</v>
      </c>
      <c r="BH177" s="310">
        <f t="shared" si="18"/>
        <v>0</v>
      </c>
      <c r="BI177" s="310">
        <f t="shared" si="19"/>
        <v>0</v>
      </c>
      <c r="BJ177" s="236" t="s">
        <v>383</v>
      </c>
      <c r="BK177" s="310">
        <f t="shared" si="20"/>
        <v>0</v>
      </c>
      <c r="BL177" s="236" t="s">
        <v>706</v>
      </c>
      <c r="BM177" s="309" t="s">
        <v>847</v>
      </c>
    </row>
    <row r="178" spans="2:65" s="240" customFormat="1" ht="16.5" hidden="1" customHeight="1" x14ac:dyDescent="0.25">
      <c r="B178" s="331"/>
      <c r="C178" s="360" t="s">
        <v>848</v>
      </c>
      <c r="D178" s="360" t="s">
        <v>682</v>
      </c>
      <c r="E178" s="361" t="s">
        <v>849</v>
      </c>
      <c r="F178" s="362" t="s">
        <v>850</v>
      </c>
      <c r="G178" s="363" t="s">
        <v>589</v>
      </c>
      <c r="H178" s="365">
        <v>0</v>
      </c>
      <c r="I178" s="325"/>
      <c r="J178" s="311">
        <f t="shared" si="14"/>
        <v>0</v>
      </c>
      <c r="K178" s="312"/>
      <c r="L178" s="313"/>
      <c r="M178" s="314"/>
      <c r="N178" s="315"/>
      <c r="O178" s="307"/>
      <c r="P178" s="307"/>
      <c r="Q178" s="307"/>
      <c r="R178" s="307"/>
      <c r="S178" s="307"/>
      <c r="T178" s="308"/>
      <c r="U178" s="243"/>
      <c r="V178" s="243"/>
      <c r="W178" s="243"/>
      <c r="AR178" s="309" t="s">
        <v>818</v>
      </c>
      <c r="AT178" s="309" t="s">
        <v>682</v>
      </c>
      <c r="AU178" s="309" t="s">
        <v>384</v>
      </c>
      <c r="AY178" s="236" t="s">
        <v>671</v>
      </c>
      <c r="BE178" s="310">
        <f t="shared" si="15"/>
        <v>0</v>
      </c>
      <c r="BF178" s="310">
        <f t="shared" si="16"/>
        <v>0</v>
      </c>
      <c r="BG178" s="310">
        <f t="shared" si="17"/>
        <v>0</v>
      </c>
      <c r="BH178" s="310">
        <f t="shared" si="18"/>
        <v>0</v>
      </c>
      <c r="BI178" s="310">
        <f t="shared" si="19"/>
        <v>0</v>
      </c>
      <c r="BJ178" s="236" t="s">
        <v>383</v>
      </c>
      <c r="BK178" s="310">
        <f t="shared" si="20"/>
        <v>0</v>
      </c>
      <c r="BL178" s="236" t="s">
        <v>818</v>
      </c>
      <c r="BM178" s="309" t="s">
        <v>851</v>
      </c>
    </row>
    <row r="179" spans="2:65" s="240" customFormat="1" ht="24.15" hidden="1" customHeight="1" x14ac:dyDescent="0.25">
      <c r="B179" s="331"/>
      <c r="C179" s="355" t="s">
        <v>852</v>
      </c>
      <c r="D179" s="355" t="s">
        <v>674</v>
      </c>
      <c r="E179" s="356" t="s">
        <v>853</v>
      </c>
      <c r="F179" s="357" t="s">
        <v>854</v>
      </c>
      <c r="G179" s="358" t="s">
        <v>191</v>
      </c>
      <c r="H179" s="365">
        <v>0</v>
      </c>
      <c r="I179" s="326"/>
      <c r="J179" s="303">
        <f t="shared" si="14"/>
        <v>0</v>
      </c>
      <c r="K179" s="304"/>
      <c r="L179" s="242"/>
      <c r="M179" s="305"/>
      <c r="N179" s="306"/>
      <c r="O179" s="307"/>
      <c r="P179" s="307"/>
      <c r="Q179" s="307"/>
      <c r="R179" s="307"/>
      <c r="S179" s="307"/>
      <c r="T179" s="308"/>
      <c r="U179" s="243"/>
      <c r="V179" s="243"/>
      <c r="W179" s="243"/>
      <c r="AR179" s="309" t="s">
        <v>706</v>
      </c>
      <c r="AT179" s="309" t="s">
        <v>674</v>
      </c>
      <c r="AU179" s="309" t="s">
        <v>384</v>
      </c>
      <c r="AY179" s="236" t="s">
        <v>671</v>
      </c>
      <c r="BE179" s="310">
        <f t="shared" si="15"/>
        <v>0</v>
      </c>
      <c r="BF179" s="310">
        <f t="shared" si="16"/>
        <v>0</v>
      </c>
      <c r="BG179" s="310">
        <f t="shared" si="17"/>
        <v>0</v>
      </c>
      <c r="BH179" s="310">
        <f t="shared" si="18"/>
        <v>0</v>
      </c>
      <c r="BI179" s="310">
        <f t="shared" si="19"/>
        <v>0</v>
      </c>
      <c r="BJ179" s="236" t="s">
        <v>383</v>
      </c>
      <c r="BK179" s="310">
        <f t="shared" si="20"/>
        <v>0</v>
      </c>
      <c r="BL179" s="236" t="s">
        <v>706</v>
      </c>
      <c r="BM179" s="309" t="s">
        <v>855</v>
      </c>
    </row>
    <row r="180" spans="2:65" s="240" customFormat="1" ht="16.5" hidden="1" customHeight="1" x14ac:dyDescent="0.25">
      <c r="B180" s="331"/>
      <c r="C180" s="360" t="s">
        <v>856</v>
      </c>
      <c r="D180" s="360" t="s">
        <v>682</v>
      </c>
      <c r="E180" s="361" t="s">
        <v>857</v>
      </c>
      <c r="F180" s="362" t="s">
        <v>858</v>
      </c>
      <c r="G180" s="363" t="s">
        <v>589</v>
      </c>
      <c r="H180" s="365">
        <v>0</v>
      </c>
      <c r="I180" s="325"/>
      <c r="J180" s="311">
        <f t="shared" si="14"/>
        <v>0</v>
      </c>
      <c r="K180" s="312"/>
      <c r="L180" s="313"/>
      <c r="M180" s="314"/>
      <c r="N180" s="315"/>
      <c r="O180" s="307"/>
      <c r="P180" s="307"/>
      <c r="Q180" s="307"/>
      <c r="R180" s="307"/>
      <c r="S180" s="307"/>
      <c r="T180" s="308"/>
      <c r="U180" s="243"/>
      <c r="V180" s="243"/>
      <c r="W180" s="243"/>
      <c r="AR180" s="309" t="s">
        <v>818</v>
      </c>
      <c r="AT180" s="309" t="s">
        <v>682</v>
      </c>
      <c r="AU180" s="309" t="s">
        <v>384</v>
      </c>
      <c r="AY180" s="236" t="s">
        <v>671</v>
      </c>
      <c r="BE180" s="310">
        <f t="shared" si="15"/>
        <v>0</v>
      </c>
      <c r="BF180" s="310">
        <f t="shared" si="16"/>
        <v>0</v>
      </c>
      <c r="BG180" s="310">
        <f t="shared" si="17"/>
        <v>0</v>
      </c>
      <c r="BH180" s="310">
        <f t="shared" si="18"/>
        <v>0</v>
      </c>
      <c r="BI180" s="310">
        <f t="shared" si="19"/>
        <v>0</v>
      </c>
      <c r="BJ180" s="236" t="s">
        <v>383</v>
      </c>
      <c r="BK180" s="310">
        <f t="shared" si="20"/>
        <v>0</v>
      </c>
      <c r="BL180" s="236" t="s">
        <v>818</v>
      </c>
      <c r="BM180" s="309" t="s">
        <v>859</v>
      </c>
    </row>
    <row r="181" spans="2:65" s="240" customFormat="1" ht="33" hidden="1" customHeight="1" x14ac:dyDescent="0.25">
      <c r="B181" s="331"/>
      <c r="C181" s="360" t="s">
        <v>860</v>
      </c>
      <c r="D181" s="360" t="s">
        <v>682</v>
      </c>
      <c r="E181" s="361" t="s">
        <v>861</v>
      </c>
      <c r="F181" s="362" t="s">
        <v>862</v>
      </c>
      <c r="G181" s="363" t="s">
        <v>557</v>
      </c>
      <c r="H181" s="365">
        <v>0</v>
      </c>
      <c r="I181" s="325"/>
      <c r="J181" s="311">
        <f t="shared" si="14"/>
        <v>0</v>
      </c>
      <c r="K181" s="312"/>
      <c r="L181" s="313"/>
      <c r="M181" s="314"/>
      <c r="N181" s="315"/>
      <c r="O181" s="307"/>
      <c r="P181" s="307"/>
      <c r="Q181" s="307"/>
      <c r="R181" s="307"/>
      <c r="S181" s="307"/>
      <c r="T181" s="308"/>
      <c r="U181" s="243"/>
      <c r="V181" s="243"/>
      <c r="W181" s="243"/>
      <c r="AR181" s="309" t="s">
        <v>818</v>
      </c>
      <c r="AT181" s="309" t="s">
        <v>682</v>
      </c>
      <c r="AU181" s="309" t="s">
        <v>384</v>
      </c>
      <c r="AY181" s="236" t="s">
        <v>671</v>
      </c>
      <c r="BE181" s="310">
        <f t="shared" si="15"/>
        <v>0</v>
      </c>
      <c r="BF181" s="310">
        <f t="shared" si="16"/>
        <v>0</v>
      </c>
      <c r="BG181" s="310">
        <f t="shared" si="17"/>
        <v>0</v>
      </c>
      <c r="BH181" s="310">
        <f t="shared" si="18"/>
        <v>0</v>
      </c>
      <c r="BI181" s="310">
        <f t="shared" si="19"/>
        <v>0</v>
      </c>
      <c r="BJ181" s="236" t="s">
        <v>383</v>
      </c>
      <c r="BK181" s="310">
        <f t="shared" si="20"/>
        <v>0</v>
      </c>
      <c r="BL181" s="236" t="s">
        <v>818</v>
      </c>
      <c r="BM181" s="309" t="s">
        <v>863</v>
      </c>
    </row>
    <row r="182" spans="2:65" s="240" customFormat="1" ht="24.15" hidden="1" customHeight="1" x14ac:dyDescent="0.25">
      <c r="B182" s="331"/>
      <c r="C182" s="355" t="s">
        <v>864</v>
      </c>
      <c r="D182" s="355" t="s">
        <v>674</v>
      </c>
      <c r="E182" s="356" t="s">
        <v>865</v>
      </c>
      <c r="F182" s="357" t="s">
        <v>866</v>
      </c>
      <c r="G182" s="358" t="s">
        <v>131</v>
      </c>
      <c r="H182" s="365">
        <v>0</v>
      </c>
      <c r="I182" s="326"/>
      <c r="J182" s="303">
        <f t="shared" si="14"/>
        <v>0</v>
      </c>
      <c r="K182" s="304"/>
      <c r="L182" s="242"/>
      <c r="M182" s="305"/>
      <c r="N182" s="306"/>
      <c r="O182" s="307"/>
      <c r="P182" s="307"/>
      <c r="Q182" s="307"/>
      <c r="R182" s="307"/>
      <c r="S182" s="307"/>
      <c r="T182" s="308"/>
      <c r="U182" s="243"/>
      <c r="V182" s="243"/>
      <c r="W182" s="243"/>
      <c r="AR182" s="309" t="s">
        <v>706</v>
      </c>
      <c r="AT182" s="309" t="s">
        <v>674</v>
      </c>
      <c r="AU182" s="309" t="s">
        <v>384</v>
      </c>
      <c r="AY182" s="236" t="s">
        <v>671</v>
      </c>
      <c r="BE182" s="310">
        <f t="shared" si="15"/>
        <v>0</v>
      </c>
      <c r="BF182" s="310">
        <f t="shared" si="16"/>
        <v>0</v>
      </c>
      <c r="BG182" s="310">
        <f t="shared" si="17"/>
        <v>0</v>
      </c>
      <c r="BH182" s="310">
        <f t="shared" si="18"/>
        <v>0</v>
      </c>
      <c r="BI182" s="310">
        <f t="shared" si="19"/>
        <v>0</v>
      </c>
      <c r="BJ182" s="236" t="s">
        <v>383</v>
      </c>
      <c r="BK182" s="310">
        <f t="shared" si="20"/>
        <v>0</v>
      </c>
      <c r="BL182" s="236" t="s">
        <v>706</v>
      </c>
      <c r="BM182" s="309" t="s">
        <v>867</v>
      </c>
    </row>
    <row r="183" spans="2:65" s="240" customFormat="1" ht="16.5" hidden="1" customHeight="1" x14ac:dyDescent="0.25">
      <c r="B183" s="331"/>
      <c r="C183" s="360" t="s">
        <v>868</v>
      </c>
      <c r="D183" s="360" t="s">
        <v>682</v>
      </c>
      <c r="E183" s="361" t="s">
        <v>869</v>
      </c>
      <c r="F183" s="362" t="s">
        <v>870</v>
      </c>
      <c r="G183" s="363" t="s">
        <v>131</v>
      </c>
      <c r="H183" s="365">
        <v>0</v>
      </c>
      <c r="I183" s="325"/>
      <c r="J183" s="311">
        <f t="shared" si="14"/>
        <v>0</v>
      </c>
      <c r="K183" s="312"/>
      <c r="L183" s="313"/>
      <c r="M183" s="314"/>
      <c r="N183" s="315"/>
      <c r="O183" s="307"/>
      <c r="P183" s="307"/>
      <c r="Q183" s="307"/>
      <c r="R183" s="307"/>
      <c r="S183" s="307"/>
      <c r="T183" s="308"/>
      <c r="U183" s="243"/>
      <c r="V183" s="243"/>
      <c r="W183" s="243"/>
      <c r="AR183" s="309" t="s">
        <v>818</v>
      </c>
      <c r="AT183" s="309" t="s">
        <v>682</v>
      </c>
      <c r="AU183" s="309" t="s">
        <v>384</v>
      </c>
      <c r="AY183" s="236" t="s">
        <v>671</v>
      </c>
      <c r="BE183" s="310">
        <f t="shared" si="15"/>
        <v>0</v>
      </c>
      <c r="BF183" s="310">
        <f t="shared" si="16"/>
        <v>0</v>
      </c>
      <c r="BG183" s="310">
        <f t="shared" si="17"/>
        <v>0</v>
      </c>
      <c r="BH183" s="310">
        <f t="shared" si="18"/>
        <v>0</v>
      </c>
      <c r="BI183" s="310">
        <f t="shared" si="19"/>
        <v>0</v>
      </c>
      <c r="BJ183" s="236" t="s">
        <v>383</v>
      </c>
      <c r="BK183" s="310">
        <f t="shared" si="20"/>
        <v>0</v>
      </c>
      <c r="BL183" s="236" t="s">
        <v>818</v>
      </c>
      <c r="BM183" s="309" t="s">
        <v>871</v>
      </c>
    </row>
    <row r="184" spans="2:65" s="240" customFormat="1" ht="24.15" hidden="1" customHeight="1" x14ac:dyDescent="0.25">
      <c r="B184" s="331"/>
      <c r="C184" s="355" t="s">
        <v>872</v>
      </c>
      <c r="D184" s="355" t="s">
        <v>674</v>
      </c>
      <c r="E184" s="356" t="s">
        <v>873</v>
      </c>
      <c r="F184" s="357" t="s">
        <v>874</v>
      </c>
      <c r="G184" s="358" t="s">
        <v>131</v>
      </c>
      <c r="H184" s="365">
        <v>0</v>
      </c>
      <c r="I184" s="326"/>
      <c r="J184" s="303">
        <f t="shared" si="14"/>
        <v>0</v>
      </c>
      <c r="K184" s="304"/>
      <c r="L184" s="242"/>
      <c r="M184" s="305"/>
      <c r="N184" s="306"/>
      <c r="O184" s="307"/>
      <c r="P184" s="307"/>
      <c r="Q184" s="307"/>
      <c r="R184" s="307"/>
      <c r="S184" s="307"/>
      <c r="T184" s="308"/>
      <c r="U184" s="243"/>
      <c r="V184" s="243"/>
      <c r="W184" s="243"/>
      <c r="AR184" s="309" t="s">
        <v>706</v>
      </c>
      <c r="AT184" s="309" t="s">
        <v>674</v>
      </c>
      <c r="AU184" s="309" t="s">
        <v>384</v>
      </c>
      <c r="AY184" s="236" t="s">
        <v>671</v>
      </c>
      <c r="BE184" s="310">
        <f t="shared" si="15"/>
        <v>0</v>
      </c>
      <c r="BF184" s="310">
        <f t="shared" si="16"/>
        <v>0</v>
      </c>
      <c r="BG184" s="310">
        <f t="shared" si="17"/>
        <v>0</v>
      </c>
      <c r="BH184" s="310">
        <f t="shared" si="18"/>
        <v>0</v>
      </c>
      <c r="BI184" s="310">
        <f t="shared" si="19"/>
        <v>0</v>
      </c>
      <c r="BJ184" s="236" t="s">
        <v>383</v>
      </c>
      <c r="BK184" s="310">
        <f t="shared" si="20"/>
        <v>0</v>
      </c>
      <c r="BL184" s="236" t="s">
        <v>706</v>
      </c>
      <c r="BM184" s="309" t="s">
        <v>875</v>
      </c>
    </row>
    <row r="185" spans="2:65" s="240" customFormat="1" ht="21.75" hidden="1" customHeight="1" x14ac:dyDescent="0.25">
      <c r="B185" s="331"/>
      <c r="C185" s="360" t="s">
        <v>338</v>
      </c>
      <c r="D185" s="360" t="s">
        <v>682</v>
      </c>
      <c r="E185" s="361" t="s">
        <v>876</v>
      </c>
      <c r="F185" s="362" t="s">
        <v>877</v>
      </c>
      <c r="G185" s="363" t="s">
        <v>131</v>
      </c>
      <c r="H185" s="365">
        <v>0</v>
      </c>
      <c r="I185" s="325"/>
      <c r="J185" s="311">
        <f t="shared" si="14"/>
        <v>0</v>
      </c>
      <c r="K185" s="312"/>
      <c r="L185" s="313"/>
      <c r="M185" s="314"/>
      <c r="N185" s="315"/>
      <c r="O185" s="307"/>
      <c r="P185" s="307"/>
      <c r="Q185" s="307"/>
      <c r="R185" s="307"/>
      <c r="S185" s="307"/>
      <c r="T185" s="308"/>
      <c r="U185" s="243"/>
      <c r="V185" s="243"/>
      <c r="W185" s="243"/>
      <c r="AR185" s="309" t="s">
        <v>818</v>
      </c>
      <c r="AT185" s="309" t="s">
        <v>682</v>
      </c>
      <c r="AU185" s="309" t="s">
        <v>384</v>
      </c>
      <c r="AY185" s="236" t="s">
        <v>671</v>
      </c>
      <c r="BE185" s="310">
        <f t="shared" si="15"/>
        <v>0</v>
      </c>
      <c r="BF185" s="310">
        <f t="shared" si="16"/>
        <v>0</v>
      </c>
      <c r="BG185" s="310">
        <f t="shared" si="17"/>
        <v>0</v>
      </c>
      <c r="BH185" s="310">
        <f t="shared" si="18"/>
        <v>0</v>
      </c>
      <c r="BI185" s="310">
        <f t="shared" si="19"/>
        <v>0</v>
      </c>
      <c r="BJ185" s="236" t="s">
        <v>383</v>
      </c>
      <c r="BK185" s="310">
        <f t="shared" si="20"/>
        <v>0</v>
      </c>
      <c r="BL185" s="236" t="s">
        <v>818</v>
      </c>
      <c r="BM185" s="309" t="s">
        <v>878</v>
      </c>
    </row>
    <row r="186" spans="2:65" s="240" customFormat="1" ht="24.15" hidden="1" customHeight="1" x14ac:dyDescent="0.25">
      <c r="B186" s="331"/>
      <c r="C186" s="355" t="s">
        <v>879</v>
      </c>
      <c r="D186" s="355" t="s">
        <v>674</v>
      </c>
      <c r="E186" s="356" t="s">
        <v>880</v>
      </c>
      <c r="F186" s="357" t="s">
        <v>881</v>
      </c>
      <c r="G186" s="358" t="s">
        <v>131</v>
      </c>
      <c r="H186" s="365">
        <v>0</v>
      </c>
      <c r="I186" s="326"/>
      <c r="J186" s="303">
        <f t="shared" si="14"/>
        <v>0</v>
      </c>
      <c r="K186" s="304"/>
      <c r="L186" s="242"/>
      <c r="M186" s="305"/>
      <c r="N186" s="306"/>
      <c r="O186" s="307"/>
      <c r="P186" s="307"/>
      <c r="Q186" s="307"/>
      <c r="R186" s="307"/>
      <c r="S186" s="307"/>
      <c r="T186" s="308"/>
      <c r="U186" s="243"/>
      <c r="V186" s="243"/>
      <c r="W186" s="243"/>
      <c r="AR186" s="309" t="s">
        <v>706</v>
      </c>
      <c r="AT186" s="309" t="s">
        <v>674</v>
      </c>
      <c r="AU186" s="309" t="s">
        <v>384</v>
      </c>
      <c r="AY186" s="236" t="s">
        <v>671</v>
      </c>
      <c r="BE186" s="310">
        <f t="shared" si="15"/>
        <v>0</v>
      </c>
      <c r="BF186" s="310">
        <f t="shared" si="16"/>
        <v>0</v>
      </c>
      <c r="BG186" s="310">
        <f t="shared" si="17"/>
        <v>0</v>
      </c>
      <c r="BH186" s="310">
        <f t="shared" si="18"/>
        <v>0</v>
      </c>
      <c r="BI186" s="310">
        <f t="shared" si="19"/>
        <v>0</v>
      </c>
      <c r="BJ186" s="236" t="s">
        <v>383</v>
      </c>
      <c r="BK186" s="310">
        <f t="shared" si="20"/>
        <v>0</v>
      </c>
      <c r="BL186" s="236" t="s">
        <v>706</v>
      </c>
      <c r="BM186" s="309" t="s">
        <v>882</v>
      </c>
    </row>
    <row r="187" spans="2:65" s="240" customFormat="1" ht="21.75" hidden="1" customHeight="1" x14ac:dyDescent="0.25">
      <c r="B187" s="331"/>
      <c r="C187" s="360" t="s">
        <v>883</v>
      </c>
      <c r="D187" s="360" t="s">
        <v>682</v>
      </c>
      <c r="E187" s="361" t="s">
        <v>884</v>
      </c>
      <c r="F187" s="362" t="s">
        <v>885</v>
      </c>
      <c r="G187" s="363" t="s">
        <v>131</v>
      </c>
      <c r="H187" s="365">
        <v>0</v>
      </c>
      <c r="I187" s="325"/>
      <c r="J187" s="311">
        <f t="shared" si="14"/>
        <v>0</v>
      </c>
      <c r="K187" s="312"/>
      <c r="L187" s="313"/>
      <c r="M187" s="314"/>
      <c r="N187" s="315"/>
      <c r="O187" s="307"/>
      <c r="P187" s="307"/>
      <c r="Q187" s="307"/>
      <c r="R187" s="307"/>
      <c r="S187" s="307"/>
      <c r="T187" s="308"/>
      <c r="U187" s="243"/>
      <c r="V187" s="243"/>
      <c r="W187" s="243"/>
      <c r="AR187" s="309" t="s">
        <v>818</v>
      </c>
      <c r="AT187" s="309" t="s">
        <v>682</v>
      </c>
      <c r="AU187" s="309" t="s">
        <v>384</v>
      </c>
      <c r="AY187" s="236" t="s">
        <v>671</v>
      </c>
      <c r="BE187" s="310">
        <f t="shared" si="15"/>
        <v>0</v>
      </c>
      <c r="BF187" s="310">
        <f t="shared" si="16"/>
        <v>0</v>
      </c>
      <c r="BG187" s="310">
        <f t="shared" si="17"/>
        <v>0</v>
      </c>
      <c r="BH187" s="310">
        <f t="shared" si="18"/>
        <v>0</v>
      </c>
      <c r="BI187" s="310">
        <f t="shared" si="19"/>
        <v>0</v>
      </c>
      <c r="BJ187" s="236" t="s">
        <v>383</v>
      </c>
      <c r="BK187" s="310">
        <f t="shared" si="20"/>
        <v>0</v>
      </c>
      <c r="BL187" s="236" t="s">
        <v>818</v>
      </c>
      <c r="BM187" s="309" t="s">
        <v>886</v>
      </c>
    </row>
    <row r="188" spans="2:65" s="240" customFormat="1" ht="24.15" hidden="1" customHeight="1" x14ac:dyDescent="0.25">
      <c r="B188" s="331"/>
      <c r="C188" s="355" t="s">
        <v>887</v>
      </c>
      <c r="D188" s="355" t="s">
        <v>674</v>
      </c>
      <c r="E188" s="356" t="s">
        <v>888</v>
      </c>
      <c r="F188" s="357" t="s">
        <v>889</v>
      </c>
      <c r="G188" s="358" t="s">
        <v>131</v>
      </c>
      <c r="H188" s="365">
        <v>0</v>
      </c>
      <c r="I188" s="326"/>
      <c r="J188" s="303">
        <f t="shared" si="14"/>
        <v>0</v>
      </c>
      <c r="K188" s="304"/>
      <c r="L188" s="242"/>
      <c r="M188" s="305"/>
      <c r="N188" s="306"/>
      <c r="O188" s="307"/>
      <c r="P188" s="307"/>
      <c r="Q188" s="307"/>
      <c r="R188" s="307"/>
      <c r="S188" s="307"/>
      <c r="T188" s="308"/>
      <c r="U188" s="243"/>
      <c r="V188" s="243"/>
      <c r="W188" s="243"/>
      <c r="AR188" s="309" t="s">
        <v>706</v>
      </c>
      <c r="AT188" s="309" t="s">
        <v>674</v>
      </c>
      <c r="AU188" s="309" t="s">
        <v>384</v>
      </c>
      <c r="AY188" s="236" t="s">
        <v>671</v>
      </c>
      <c r="BE188" s="310">
        <f t="shared" si="15"/>
        <v>0</v>
      </c>
      <c r="BF188" s="310">
        <f t="shared" si="16"/>
        <v>0</v>
      </c>
      <c r="BG188" s="310">
        <f t="shared" si="17"/>
        <v>0</v>
      </c>
      <c r="BH188" s="310">
        <f t="shared" si="18"/>
        <v>0</v>
      </c>
      <c r="BI188" s="310">
        <f t="shared" si="19"/>
        <v>0</v>
      </c>
      <c r="BJ188" s="236" t="s">
        <v>383</v>
      </c>
      <c r="BK188" s="310">
        <f t="shared" si="20"/>
        <v>0</v>
      </c>
      <c r="BL188" s="236" t="s">
        <v>706</v>
      </c>
      <c r="BM188" s="309" t="s">
        <v>890</v>
      </c>
    </row>
    <row r="189" spans="2:65" s="240" customFormat="1" ht="21.75" hidden="1" customHeight="1" x14ac:dyDescent="0.25">
      <c r="B189" s="331"/>
      <c r="C189" s="360" t="s">
        <v>891</v>
      </c>
      <c r="D189" s="360" t="s">
        <v>682</v>
      </c>
      <c r="E189" s="361" t="s">
        <v>892</v>
      </c>
      <c r="F189" s="362" t="s">
        <v>893</v>
      </c>
      <c r="G189" s="363" t="s">
        <v>131</v>
      </c>
      <c r="H189" s="365">
        <v>0</v>
      </c>
      <c r="I189" s="325"/>
      <c r="J189" s="311">
        <f t="shared" si="14"/>
        <v>0</v>
      </c>
      <c r="K189" s="312"/>
      <c r="L189" s="313"/>
      <c r="M189" s="314"/>
      <c r="N189" s="315"/>
      <c r="O189" s="307"/>
      <c r="P189" s="307"/>
      <c r="Q189" s="307"/>
      <c r="R189" s="307"/>
      <c r="S189" s="307"/>
      <c r="T189" s="308"/>
      <c r="U189" s="243"/>
      <c r="V189" s="243"/>
      <c r="W189" s="243"/>
      <c r="AR189" s="309" t="s">
        <v>818</v>
      </c>
      <c r="AT189" s="309" t="s">
        <v>682</v>
      </c>
      <c r="AU189" s="309" t="s">
        <v>384</v>
      </c>
      <c r="AY189" s="236" t="s">
        <v>671</v>
      </c>
      <c r="BE189" s="310">
        <f t="shared" si="15"/>
        <v>0</v>
      </c>
      <c r="BF189" s="310">
        <f t="shared" si="16"/>
        <v>0</v>
      </c>
      <c r="BG189" s="310">
        <f t="shared" si="17"/>
        <v>0</v>
      </c>
      <c r="BH189" s="310">
        <f t="shared" si="18"/>
        <v>0</v>
      </c>
      <c r="BI189" s="310">
        <f t="shared" si="19"/>
        <v>0</v>
      </c>
      <c r="BJ189" s="236" t="s">
        <v>383</v>
      </c>
      <c r="BK189" s="310">
        <f t="shared" si="20"/>
        <v>0</v>
      </c>
      <c r="BL189" s="236" t="s">
        <v>818</v>
      </c>
      <c r="BM189" s="309" t="s">
        <v>894</v>
      </c>
    </row>
    <row r="190" spans="2:65" s="240" customFormat="1" ht="24.15" hidden="1" customHeight="1" x14ac:dyDescent="0.25">
      <c r="B190" s="331"/>
      <c r="C190" s="360" t="s">
        <v>895</v>
      </c>
      <c r="D190" s="360" t="s">
        <v>682</v>
      </c>
      <c r="E190" s="361" t="s">
        <v>896</v>
      </c>
      <c r="F190" s="362" t="s">
        <v>897</v>
      </c>
      <c r="G190" s="363" t="s">
        <v>131</v>
      </c>
      <c r="H190" s="365">
        <v>0</v>
      </c>
      <c r="I190" s="325"/>
      <c r="J190" s="311">
        <f t="shared" si="14"/>
        <v>0</v>
      </c>
      <c r="K190" s="312"/>
      <c r="L190" s="313"/>
      <c r="M190" s="314"/>
      <c r="N190" s="315"/>
      <c r="O190" s="307"/>
      <c r="P190" s="307"/>
      <c r="Q190" s="307"/>
      <c r="R190" s="307"/>
      <c r="S190" s="307"/>
      <c r="T190" s="308"/>
      <c r="U190" s="243"/>
      <c r="V190" s="243"/>
      <c r="W190" s="243"/>
      <c r="AR190" s="309" t="s">
        <v>705</v>
      </c>
      <c r="AT190" s="309" t="s">
        <v>682</v>
      </c>
      <c r="AU190" s="309" t="s">
        <v>384</v>
      </c>
      <c r="AY190" s="236" t="s">
        <v>671</v>
      </c>
      <c r="BE190" s="310">
        <f t="shared" si="15"/>
        <v>0</v>
      </c>
      <c r="BF190" s="310">
        <f t="shared" si="16"/>
        <v>0</v>
      </c>
      <c r="BG190" s="310">
        <f t="shared" si="17"/>
        <v>0</v>
      </c>
      <c r="BH190" s="310">
        <f t="shared" si="18"/>
        <v>0</v>
      </c>
      <c r="BI190" s="310">
        <f t="shared" si="19"/>
        <v>0</v>
      </c>
      <c r="BJ190" s="236" t="s">
        <v>383</v>
      </c>
      <c r="BK190" s="310">
        <f t="shared" si="20"/>
        <v>0</v>
      </c>
      <c r="BL190" s="236" t="s">
        <v>706</v>
      </c>
      <c r="BM190" s="309" t="s">
        <v>898</v>
      </c>
    </row>
    <row r="191" spans="2:65" s="240" customFormat="1" ht="21.75" hidden="1" customHeight="1" x14ac:dyDescent="0.25">
      <c r="B191" s="331"/>
      <c r="C191" s="355" t="s">
        <v>899</v>
      </c>
      <c r="D191" s="355" t="s">
        <v>674</v>
      </c>
      <c r="E191" s="356" t="s">
        <v>900</v>
      </c>
      <c r="F191" s="357" t="s">
        <v>901</v>
      </c>
      <c r="G191" s="358" t="s">
        <v>131</v>
      </c>
      <c r="H191" s="365">
        <v>0</v>
      </c>
      <c r="I191" s="326"/>
      <c r="J191" s="303">
        <f t="shared" si="14"/>
        <v>0</v>
      </c>
      <c r="K191" s="304"/>
      <c r="L191" s="242"/>
      <c r="M191" s="305"/>
      <c r="N191" s="306"/>
      <c r="O191" s="307"/>
      <c r="P191" s="307"/>
      <c r="Q191" s="307"/>
      <c r="R191" s="307"/>
      <c r="S191" s="307"/>
      <c r="T191" s="308"/>
      <c r="U191" s="243"/>
      <c r="V191" s="243"/>
      <c r="W191" s="243"/>
      <c r="AR191" s="309" t="s">
        <v>706</v>
      </c>
      <c r="AT191" s="309" t="s">
        <v>674</v>
      </c>
      <c r="AU191" s="309" t="s">
        <v>384</v>
      </c>
      <c r="AY191" s="236" t="s">
        <v>671</v>
      </c>
      <c r="BE191" s="310">
        <f t="shared" si="15"/>
        <v>0</v>
      </c>
      <c r="BF191" s="310">
        <f t="shared" si="16"/>
        <v>0</v>
      </c>
      <c r="BG191" s="310">
        <f t="shared" si="17"/>
        <v>0</v>
      </c>
      <c r="BH191" s="310">
        <f t="shared" si="18"/>
        <v>0</v>
      </c>
      <c r="BI191" s="310">
        <f t="shared" si="19"/>
        <v>0</v>
      </c>
      <c r="BJ191" s="236" t="s">
        <v>383</v>
      </c>
      <c r="BK191" s="310">
        <f t="shared" si="20"/>
        <v>0</v>
      </c>
      <c r="BL191" s="236" t="s">
        <v>706</v>
      </c>
      <c r="BM191" s="309" t="s">
        <v>902</v>
      </c>
    </row>
    <row r="192" spans="2:65" s="240" customFormat="1" ht="16.5" hidden="1" customHeight="1" x14ac:dyDescent="0.25">
      <c r="B192" s="331"/>
      <c r="C192" s="360" t="s">
        <v>903</v>
      </c>
      <c r="D192" s="360" t="s">
        <v>682</v>
      </c>
      <c r="E192" s="361" t="s">
        <v>904</v>
      </c>
      <c r="F192" s="362" t="s">
        <v>905</v>
      </c>
      <c r="G192" s="363" t="s">
        <v>131</v>
      </c>
      <c r="H192" s="365">
        <v>0</v>
      </c>
      <c r="I192" s="325"/>
      <c r="J192" s="311">
        <f t="shared" si="14"/>
        <v>0</v>
      </c>
      <c r="K192" s="312"/>
      <c r="L192" s="313"/>
      <c r="M192" s="314"/>
      <c r="N192" s="315"/>
      <c r="O192" s="307"/>
      <c r="P192" s="307"/>
      <c r="Q192" s="307"/>
      <c r="R192" s="307"/>
      <c r="S192" s="307"/>
      <c r="T192" s="308"/>
      <c r="U192" s="243"/>
      <c r="V192" s="289"/>
      <c r="W192" s="243"/>
      <c r="AR192" s="309" t="s">
        <v>818</v>
      </c>
      <c r="AT192" s="309" t="s">
        <v>682</v>
      </c>
      <c r="AU192" s="309" t="s">
        <v>384</v>
      </c>
      <c r="AY192" s="236" t="s">
        <v>671</v>
      </c>
      <c r="BE192" s="310">
        <f t="shared" si="15"/>
        <v>0</v>
      </c>
      <c r="BF192" s="310">
        <f t="shared" si="16"/>
        <v>0</v>
      </c>
      <c r="BG192" s="310">
        <f t="shared" si="17"/>
        <v>0</v>
      </c>
      <c r="BH192" s="310">
        <f t="shared" si="18"/>
        <v>0</v>
      </c>
      <c r="BI192" s="310">
        <f t="shared" si="19"/>
        <v>0</v>
      </c>
      <c r="BJ192" s="236" t="s">
        <v>383</v>
      </c>
      <c r="BK192" s="310">
        <f t="shared" si="20"/>
        <v>0</v>
      </c>
      <c r="BL192" s="236" t="s">
        <v>818</v>
      </c>
      <c r="BM192" s="309" t="s">
        <v>906</v>
      </c>
    </row>
    <row r="193" spans="2:65" s="240" customFormat="1" ht="24.15" customHeight="1" x14ac:dyDescent="0.25">
      <c r="B193" s="331"/>
      <c r="C193" s="355" t="s">
        <v>907</v>
      </c>
      <c r="D193" s="355" t="s">
        <v>674</v>
      </c>
      <c r="E193" s="356" t="s">
        <v>908</v>
      </c>
      <c r="F193" s="357" t="s">
        <v>909</v>
      </c>
      <c r="G193" s="358" t="s">
        <v>191</v>
      </c>
      <c r="H193" s="359">
        <f>50-10</f>
        <v>40</v>
      </c>
      <c r="I193" s="326"/>
      <c r="J193" s="303">
        <f t="shared" si="14"/>
        <v>0</v>
      </c>
      <c r="K193" s="304"/>
      <c r="L193" s="242"/>
      <c r="M193" s="305"/>
      <c r="N193" s="306"/>
      <c r="O193" s="307"/>
      <c r="P193" s="307"/>
      <c r="Q193" s="307"/>
      <c r="R193" s="307"/>
      <c r="S193" s="307"/>
      <c r="T193" s="308"/>
      <c r="U193" s="243"/>
      <c r="V193" s="243"/>
      <c r="W193" s="243"/>
      <c r="AR193" s="309" t="s">
        <v>706</v>
      </c>
      <c r="AT193" s="309" t="s">
        <v>674</v>
      </c>
      <c r="AU193" s="309" t="s">
        <v>384</v>
      </c>
      <c r="AY193" s="236" t="s">
        <v>671</v>
      </c>
      <c r="BE193" s="310">
        <f t="shared" si="15"/>
        <v>0</v>
      </c>
      <c r="BF193" s="310">
        <f t="shared" si="16"/>
        <v>0</v>
      </c>
      <c r="BG193" s="310">
        <f t="shared" si="17"/>
        <v>0</v>
      </c>
      <c r="BH193" s="310">
        <f t="shared" si="18"/>
        <v>0</v>
      </c>
      <c r="BI193" s="310">
        <f t="shared" si="19"/>
        <v>0</v>
      </c>
      <c r="BJ193" s="236" t="s">
        <v>383</v>
      </c>
      <c r="BK193" s="310">
        <f t="shared" si="20"/>
        <v>0</v>
      </c>
      <c r="BL193" s="236" t="s">
        <v>706</v>
      </c>
      <c r="BM193" s="309" t="s">
        <v>910</v>
      </c>
    </row>
    <row r="194" spans="2:65" s="240" customFormat="1" ht="16.5" customHeight="1" x14ac:dyDescent="0.25">
      <c r="B194" s="331"/>
      <c r="C194" s="360" t="s">
        <v>911</v>
      </c>
      <c r="D194" s="360" t="s">
        <v>682</v>
      </c>
      <c r="E194" s="361" t="s">
        <v>912</v>
      </c>
      <c r="F194" s="362" t="s">
        <v>913</v>
      </c>
      <c r="G194" s="363" t="s">
        <v>191</v>
      </c>
      <c r="H194" s="364">
        <f>50-10</f>
        <v>40</v>
      </c>
      <c r="I194" s="325"/>
      <c r="J194" s="311">
        <f t="shared" si="14"/>
        <v>0</v>
      </c>
      <c r="K194" s="312"/>
      <c r="L194" s="313"/>
      <c r="M194" s="314"/>
      <c r="N194" s="315"/>
      <c r="O194" s="307"/>
      <c r="P194" s="307"/>
      <c r="Q194" s="307"/>
      <c r="R194" s="307"/>
      <c r="S194" s="307"/>
      <c r="T194" s="308"/>
      <c r="U194" s="243"/>
      <c r="V194" s="243"/>
      <c r="W194" s="243"/>
      <c r="AR194" s="309" t="s">
        <v>705</v>
      </c>
      <c r="AT194" s="309" t="s">
        <v>682</v>
      </c>
      <c r="AU194" s="309" t="s">
        <v>384</v>
      </c>
      <c r="AY194" s="236" t="s">
        <v>671</v>
      </c>
      <c r="BE194" s="310">
        <f t="shared" si="15"/>
        <v>0</v>
      </c>
      <c r="BF194" s="310">
        <f t="shared" si="16"/>
        <v>0</v>
      </c>
      <c r="BG194" s="310">
        <f t="shared" si="17"/>
        <v>0</v>
      </c>
      <c r="BH194" s="310">
        <f t="shared" si="18"/>
        <v>0</v>
      </c>
      <c r="BI194" s="310">
        <f t="shared" si="19"/>
        <v>0</v>
      </c>
      <c r="BJ194" s="236" t="s">
        <v>383</v>
      </c>
      <c r="BK194" s="310">
        <f t="shared" si="20"/>
        <v>0</v>
      </c>
      <c r="BL194" s="236" t="s">
        <v>706</v>
      </c>
      <c r="BM194" s="309" t="s">
        <v>914</v>
      </c>
    </row>
    <row r="195" spans="2:65" s="240" customFormat="1" ht="24.15" customHeight="1" x14ac:dyDescent="0.25">
      <c r="B195" s="331"/>
      <c r="C195" s="355" t="s">
        <v>915</v>
      </c>
      <c r="D195" s="355" t="s">
        <v>674</v>
      </c>
      <c r="E195" s="356" t="s">
        <v>908</v>
      </c>
      <c r="F195" s="357" t="s">
        <v>909</v>
      </c>
      <c r="G195" s="358" t="s">
        <v>191</v>
      </c>
      <c r="H195" s="359">
        <v>40</v>
      </c>
      <c r="I195" s="326"/>
      <c r="J195" s="303">
        <f t="shared" si="14"/>
        <v>0</v>
      </c>
      <c r="K195" s="304"/>
      <c r="L195" s="242"/>
      <c r="M195" s="305"/>
      <c r="N195" s="306"/>
      <c r="O195" s="307"/>
      <c r="P195" s="307"/>
      <c r="Q195" s="307"/>
      <c r="R195" s="307"/>
      <c r="S195" s="307"/>
      <c r="T195" s="308"/>
      <c r="U195" s="243"/>
      <c r="V195" s="243"/>
      <c r="W195" s="243"/>
      <c r="AR195" s="309" t="s">
        <v>706</v>
      </c>
      <c r="AT195" s="309" t="s">
        <v>674</v>
      </c>
      <c r="AU195" s="309" t="s">
        <v>384</v>
      </c>
      <c r="AY195" s="236" t="s">
        <v>671</v>
      </c>
      <c r="BE195" s="310">
        <f t="shared" si="15"/>
        <v>0</v>
      </c>
      <c r="BF195" s="310">
        <f t="shared" si="16"/>
        <v>0</v>
      </c>
      <c r="BG195" s="310">
        <f t="shared" si="17"/>
        <v>0</v>
      </c>
      <c r="BH195" s="310">
        <f t="shared" si="18"/>
        <v>0</v>
      </c>
      <c r="BI195" s="310">
        <f t="shared" si="19"/>
        <v>0</v>
      </c>
      <c r="BJ195" s="236" t="s">
        <v>383</v>
      </c>
      <c r="BK195" s="310">
        <f t="shared" si="20"/>
        <v>0</v>
      </c>
      <c r="BL195" s="236" t="s">
        <v>706</v>
      </c>
      <c r="BM195" s="309" t="s">
        <v>916</v>
      </c>
    </row>
    <row r="196" spans="2:65" s="240" customFormat="1" ht="16.5" customHeight="1" x14ac:dyDescent="0.25">
      <c r="B196" s="331"/>
      <c r="C196" s="360" t="s">
        <v>60</v>
      </c>
      <c r="D196" s="360" t="s">
        <v>682</v>
      </c>
      <c r="E196" s="361" t="s">
        <v>917</v>
      </c>
      <c r="F196" s="362" t="s">
        <v>918</v>
      </c>
      <c r="G196" s="363" t="s">
        <v>191</v>
      </c>
      <c r="H196" s="364">
        <v>40</v>
      </c>
      <c r="I196" s="325"/>
      <c r="J196" s="311">
        <f t="shared" si="14"/>
        <v>0</v>
      </c>
      <c r="K196" s="312"/>
      <c r="L196" s="313"/>
      <c r="M196" s="314"/>
      <c r="N196" s="315"/>
      <c r="O196" s="307"/>
      <c r="P196" s="307"/>
      <c r="Q196" s="307"/>
      <c r="R196" s="307"/>
      <c r="S196" s="307"/>
      <c r="T196" s="308"/>
      <c r="U196" s="243"/>
      <c r="V196" s="243"/>
      <c r="W196" s="243"/>
      <c r="AR196" s="309" t="s">
        <v>705</v>
      </c>
      <c r="AT196" s="309" t="s">
        <v>682</v>
      </c>
      <c r="AU196" s="309" t="s">
        <v>384</v>
      </c>
      <c r="AY196" s="236" t="s">
        <v>671</v>
      </c>
      <c r="BE196" s="310">
        <f t="shared" si="15"/>
        <v>0</v>
      </c>
      <c r="BF196" s="310">
        <f t="shared" si="16"/>
        <v>0</v>
      </c>
      <c r="BG196" s="310">
        <f t="shared" si="17"/>
        <v>0</v>
      </c>
      <c r="BH196" s="310">
        <f t="shared" si="18"/>
        <v>0</v>
      </c>
      <c r="BI196" s="310">
        <f t="shared" si="19"/>
        <v>0</v>
      </c>
      <c r="BJ196" s="236" t="s">
        <v>383</v>
      </c>
      <c r="BK196" s="310">
        <f t="shared" si="20"/>
        <v>0</v>
      </c>
      <c r="BL196" s="236" t="s">
        <v>706</v>
      </c>
      <c r="BM196" s="309" t="s">
        <v>919</v>
      </c>
    </row>
    <row r="197" spans="2:65" s="240" customFormat="1" ht="16.5" hidden="1" customHeight="1" x14ac:dyDescent="0.25">
      <c r="B197" s="331"/>
      <c r="C197" s="355" t="s">
        <v>920</v>
      </c>
      <c r="D197" s="355" t="s">
        <v>674</v>
      </c>
      <c r="E197" s="356" t="s">
        <v>921</v>
      </c>
      <c r="F197" s="357" t="s">
        <v>922</v>
      </c>
      <c r="G197" s="358" t="s">
        <v>131</v>
      </c>
      <c r="H197" s="359">
        <f>1-1</f>
        <v>0</v>
      </c>
      <c r="I197" s="326"/>
      <c r="J197" s="303">
        <f t="shared" si="14"/>
        <v>0</v>
      </c>
      <c r="K197" s="304"/>
      <c r="L197" s="242"/>
      <c r="M197" s="305"/>
      <c r="N197" s="306"/>
      <c r="O197" s="307"/>
      <c r="P197" s="307"/>
      <c r="Q197" s="307"/>
      <c r="R197" s="307"/>
      <c r="S197" s="307"/>
      <c r="T197" s="308"/>
      <c r="U197" s="243"/>
      <c r="V197" s="243"/>
      <c r="W197" s="243"/>
      <c r="AR197" s="309" t="s">
        <v>706</v>
      </c>
      <c r="AT197" s="309" t="s">
        <v>674</v>
      </c>
      <c r="AU197" s="309" t="s">
        <v>384</v>
      </c>
      <c r="AY197" s="236" t="s">
        <v>671</v>
      </c>
      <c r="BE197" s="310">
        <f t="shared" si="15"/>
        <v>0</v>
      </c>
      <c r="BF197" s="310">
        <f t="shared" si="16"/>
        <v>0</v>
      </c>
      <c r="BG197" s="310">
        <f t="shared" si="17"/>
        <v>0</v>
      </c>
      <c r="BH197" s="310">
        <f t="shared" si="18"/>
        <v>0</v>
      </c>
      <c r="BI197" s="310">
        <f t="shared" si="19"/>
        <v>0</v>
      </c>
      <c r="BJ197" s="236" t="s">
        <v>383</v>
      </c>
      <c r="BK197" s="310">
        <f t="shared" si="20"/>
        <v>0</v>
      </c>
      <c r="BL197" s="236" t="s">
        <v>706</v>
      </c>
      <c r="BM197" s="309" t="s">
        <v>923</v>
      </c>
    </row>
    <row r="198" spans="2:65" s="240" customFormat="1" ht="24.15" hidden="1" customHeight="1" x14ac:dyDescent="0.25">
      <c r="B198" s="331"/>
      <c r="C198" s="360" t="s">
        <v>924</v>
      </c>
      <c r="D198" s="360" t="s">
        <v>682</v>
      </c>
      <c r="E198" s="361" t="s">
        <v>925</v>
      </c>
      <c r="F198" s="362" t="s">
        <v>926</v>
      </c>
      <c r="G198" s="363" t="s">
        <v>685</v>
      </c>
      <c r="H198" s="364">
        <f>1-1</f>
        <v>0</v>
      </c>
      <c r="I198" s="325"/>
      <c r="J198" s="311">
        <f t="shared" si="14"/>
        <v>0</v>
      </c>
      <c r="K198" s="312"/>
      <c r="L198" s="313"/>
      <c r="M198" s="314"/>
      <c r="N198" s="315"/>
      <c r="O198" s="307"/>
      <c r="P198" s="307"/>
      <c r="Q198" s="307"/>
      <c r="R198" s="307"/>
      <c r="S198" s="307"/>
      <c r="T198" s="308"/>
      <c r="U198" s="243"/>
      <c r="V198" s="243"/>
      <c r="W198" s="243"/>
      <c r="AR198" s="309" t="s">
        <v>705</v>
      </c>
      <c r="AT198" s="309" t="s">
        <v>682</v>
      </c>
      <c r="AU198" s="309" t="s">
        <v>384</v>
      </c>
      <c r="AY198" s="236" t="s">
        <v>671</v>
      </c>
      <c r="BE198" s="310">
        <f t="shared" si="15"/>
        <v>0</v>
      </c>
      <c r="BF198" s="310">
        <f t="shared" si="16"/>
        <v>0</v>
      </c>
      <c r="BG198" s="310">
        <f t="shared" si="17"/>
        <v>0</v>
      </c>
      <c r="BH198" s="310">
        <f t="shared" si="18"/>
        <v>0</v>
      </c>
      <c r="BI198" s="310">
        <f t="shared" si="19"/>
        <v>0</v>
      </c>
      <c r="BJ198" s="236" t="s">
        <v>383</v>
      </c>
      <c r="BK198" s="310">
        <f t="shared" si="20"/>
        <v>0</v>
      </c>
      <c r="BL198" s="236" t="s">
        <v>706</v>
      </c>
      <c r="BM198" s="309" t="s">
        <v>927</v>
      </c>
    </row>
    <row r="199" spans="2:65" s="240" customFormat="1" ht="16.5" hidden="1" customHeight="1" x14ac:dyDescent="0.25">
      <c r="B199" s="331"/>
      <c r="C199" s="360" t="s">
        <v>706</v>
      </c>
      <c r="D199" s="360" t="s">
        <v>682</v>
      </c>
      <c r="E199" s="361" t="s">
        <v>928</v>
      </c>
      <c r="F199" s="362" t="s">
        <v>929</v>
      </c>
      <c r="G199" s="363" t="s">
        <v>557</v>
      </c>
      <c r="H199" s="364">
        <f>1-1</f>
        <v>0</v>
      </c>
      <c r="I199" s="325"/>
      <c r="J199" s="311">
        <f t="shared" si="14"/>
        <v>0</v>
      </c>
      <c r="K199" s="312"/>
      <c r="L199" s="313"/>
      <c r="M199" s="314"/>
      <c r="N199" s="315"/>
      <c r="O199" s="307"/>
      <c r="P199" s="307"/>
      <c r="Q199" s="307"/>
      <c r="R199" s="307"/>
      <c r="S199" s="307"/>
      <c r="T199" s="308"/>
      <c r="U199" s="243"/>
      <c r="V199" s="243"/>
      <c r="W199" s="243"/>
      <c r="AR199" s="309" t="s">
        <v>705</v>
      </c>
      <c r="AT199" s="309" t="s">
        <v>682</v>
      </c>
      <c r="AU199" s="309" t="s">
        <v>384</v>
      </c>
      <c r="AY199" s="236" t="s">
        <v>671</v>
      </c>
      <c r="BE199" s="310">
        <f t="shared" si="15"/>
        <v>0</v>
      </c>
      <c r="BF199" s="310">
        <f t="shared" si="16"/>
        <v>0</v>
      </c>
      <c r="BG199" s="310">
        <f t="shared" si="17"/>
        <v>0</v>
      </c>
      <c r="BH199" s="310">
        <f t="shared" si="18"/>
        <v>0</v>
      </c>
      <c r="BI199" s="310">
        <f t="shared" si="19"/>
        <v>0</v>
      </c>
      <c r="BJ199" s="236" t="s">
        <v>383</v>
      </c>
      <c r="BK199" s="310">
        <f t="shared" si="20"/>
        <v>0</v>
      </c>
      <c r="BL199" s="236" t="s">
        <v>706</v>
      </c>
      <c r="BM199" s="309" t="s">
        <v>930</v>
      </c>
    </row>
    <row r="200" spans="2:65" s="240" customFormat="1" ht="16.5" hidden="1" customHeight="1" x14ac:dyDescent="0.25">
      <c r="B200" s="331"/>
      <c r="C200" s="360" t="s">
        <v>931</v>
      </c>
      <c r="D200" s="360" t="s">
        <v>682</v>
      </c>
      <c r="E200" s="361" t="s">
        <v>932</v>
      </c>
      <c r="F200" s="362" t="s">
        <v>933</v>
      </c>
      <c r="G200" s="363" t="s">
        <v>557</v>
      </c>
      <c r="H200" s="364">
        <f>1-1</f>
        <v>0</v>
      </c>
      <c r="I200" s="325"/>
      <c r="J200" s="311">
        <f t="shared" si="14"/>
        <v>0</v>
      </c>
      <c r="K200" s="312"/>
      <c r="L200" s="313"/>
      <c r="M200" s="314"/>
      <c r="N200" s="315"/>
      <c r="O200" s="307"/>
      <c r="P200" s="307"/>
      <c r="Q200" s="307"/>
      <c r="R200" s="307"/>
      <c r="S200" s="307"/>
      <c r="T200" s="308"/>
      <c r="U200" s="243"/>
      <c r="V200" s="243"/>
      <c r="W200" s="243"/>
      <c r="AR200" s="309" t="s">
        <v>705</v>
      </c>
      <c r="AT200" s="309" t="s">
        <v>682</v>
      </c>
      <c r="AU200" s="309" t="s">
        <v>384</v>
      </c>
      <c r="AY200" s="236" t="s">
        <v>671</v>
      </c>
      <c r="BE200" s="310">
        <f t="shared" si="15"/>
        <v>0</v>
      </c>
      <c r="BF200" s="310">
        <f t="shared" si="16"/>
        <v>0</v>
      </c>
      <c r="BG200" s="310">
        <f t="shared" si="17"/>
        <v>0</v>
      </c>
      <c r="BH200" s="310">
        <f t="shared" si="18"/>
        <v>0</v>
      </c>
      <c r="BI200" s="310">
        <f t="shared" si="19"/>
        <v>0</v>
      </c>
      <c r="BJ200" s="236" t="s">
        <v>383</v>
      </c>
      <c r="BK200" s="310">
        <f t="shared" si="20"/>
        <v>0</v>
      </c>
      <c r="BL200" s="236" t="s">
        <v>706</v>
      </c>
      <c r="BM200" s="309" t="s">
        <v>934</v>
      </c>
    </row>
    <row r="201" spans="2:65" s="240" customFormat="1" ht="37.799999999999997" customHeight="1" x14ac:dyDescent="0.25">
      <c r="B201" s="331"/>
      <c r="C201" s="355" t="s">
        <v>935</v>
      </c>
      <c r="D201" s="355" t="s">
        <v>674</v>
      </c>
      <c r="E201" s="356" t="s">
        <v>936</v>
      </c>
      <c r="F201" s="357" t="s">
        <v>937</v>
      </c>
      <c r="G201" s="358" t="s">
        <v>191</v>
      </c>
      <c r="H201" s="359">
        <v>5</v>
      </c>
      <c r="I201" s="326"/>
      <c r="J201" s="303">
        <f t="shared" si="14"/>
        <v>0</v>
      </c>
      <c r="K201" s="304"/>
      <c r="L201" s="242"/>
      <c r="M201" s="305"/>
      <c r="N201" s="306"/>
      <c r="O201" s="307"/>
      <c r="P201" s="307"/>
      <c r="Q201" s="307"/>
      <c r="R201" s="307"/>
      <c r="S201" s="307"/>
      <c r="T201" s="308"/>
      <c r="U201" s="243"/>
      <c r="V201" s="243"/>
      <c r="W201" s="243"/>
      <c r="AR201" s="309" t="s">
        <v>706</v>
      </c>
      <c r="AT201" s="309" t="s">
        <v>674</v>
      </c>
      <c r="AU201" s="309" t="s">
        <v>384</v>
      </c>
      <c r="AY201" s="236" t="s">
        <v>671</v>
      </c>
      <c r="BE201" s="310">
        <f t="shared" si="15"/>
        <v>0</v>
      </c>
      <c r="BF201" s="310">
        <f t="shared" si="16"/>
        <v>0</v>
      </c>
      <c r="BG201" s="310">
        <f t="shared" si="17"/>
        <v>0</v>
      </c>
      <c r="BH201" s="310">
        <f t="shared" si="18"/>
        <v>0</v>
      </c>
      <c r="BI201" s="310">
        <f t="shared" si="19"/>
        <v>0</v>
      </c>
      <c r="BJ201" s="236" t="s">
        <v>383</v>
      </c>
      <c r="BK201" s="310">
        <f t="shared" si="20"/>
        <v>0</v>
      </c>
      <c r="BL201" s="236" t="s">
        <v>706</v>
      </c>
      <c r="BM201" s="309" t="s">
        <v>938</v>
      </c>
    </row>
    <row r="202" spans="2:65" s="240" customFormat="1" ht="16.5" customHeight="1" x14ac:dyDescent="0.25">
      <c r="B202" s="331"/>
      <c r="C202" s="360" t="s">
        <v>939</v>
      </c>
      <c r="D202" s="360" t="s">
        <v>682</v>
      </c>
      <c r="E202" s="361" t="s">
        <v>940</v>
      </c>
      <c r="F202" s="362" t="s">
        <v>941</v>
      </c>
      <c r="G202" s="363" t="s">
        <v>191</v>
      </c>
      <c r="H202" s="364">
        <v>5</v>
      </c>
      <c r="I202" s="325"/>
      <c r="J202" s="311">
        <f t="shared" si="14"/>
        <v>0</v>
      </c>
      <c r="K202" s="312"/>
      <c r="L202" s="313"/>
      <c r="M202" s="314"/>
      <c r="N202" s="315"/>
      <c r="O202" s="307"/>
      <c r="P202" s="307"/>
      <c r="Q202" s="307"/>
      <c r="R202" s="307"/>
      <c r="S202" s="307"/>
      <c r="T202" s="308"/>
      <c r="U202" s="243"/>
      <c r="V202" s="243"/>
      <c r="W202" s="243"/>
      <c r="AR202" s="309" t="s">
        <v>818</v>
      </c>
      <c r="AT202" s="309" t="s">
        <v>682</v>
      </c>
      <c r="AU202" s="309" t="s">
        <v>384</v>
      </c>
      <c r="AY202" s="236" t="s">
        <v>671</v>
      </c>
      <c r="BE202" s="310">
        <f t="shared" si="15"/>
        <v>0</v>
      </c>
      <c r="BF202" s="310">
        <f t="shared" si="16"/>
        <v>0</v>
      </c>
      <c r="BG202" s="310">
        <f t="shared" si="17"/>
        <v>0</v>
      </c>
      <c r="BH202" s="310">
        <f t="shared" si="18"/>
        <v>0</v>
      </c>
      <c r="BI202" s="310">
        <f t="shared" si="19"/>
        <v>0</v>
      </c>
      <c r="BJ202" s="236" t="s">
        <v>383</v>
      </c>
      <c r="BK202" s="310">
        <f t="shared" si="20"/>
        <v>0</v>
      </c>
      <c r="BL202" s="236" t="s">
        <v>818</v>
      </c>
      <c r="BM202" s="309" t="s">
        <v>942</v>
      </c>
    </row>
    <row r="203" spans="2:65" s="240" customFormat="1" ht="37.799999999999997" customHeight="1" x14ac:dyDescent="0.25">
      <c r="B203" s="331"/>
      <c r="C203" s="355" t="s">
        <v>943</v>
      </c>
      <c r="D203" s="355" t="s">
        <v>674</v>
      </c>
      <c r="E203" s="356" t="s">
        <v>944</v>
      </c>
      <c r="F203" s="357" t="s">
        <v>945</v>
      </c>
      <c r="G203" s="358" t="s">
        <v>191</v>
      </c>
      <c r="H203" s="359">
        <v>5</v>
      </c>
      <c r="I203" s="326"/>
      <c r="J203" s="303">
        <f t="shared" si="14"/>
        <v>0</v>
      </c>
      <c r="K203" s="304"/>
      <c r="L203" s="242"/>
      <c r="M203" s="305"/>
      <c r="N203" s="306"/>
      <c r="O203" s="307"/>
      <c r="P203" s="307"/>
      <c r="Q203" s="307"/>
      <c r="R203" s="307"/>
      <c r="S203" s="307"/>
      <c r="T203" s="308"/>
      <c r="U203" s="243"/>
      <c r="V203" s="243"/>
      <c r="W203" s="243"/>
      <c r="AR203" s="309" t="s">
        <v>706</v>
      </c>
      <c r="AT203" s="309" t="s">
        <v>674</v>
      </c>
      <c r="AU203" s="309" t="s">
        <v>384</v>
      </c>
      <c r="AY203" s="236" t="s">
        <v>671</v>
      </c>
      <c r="BE203" s="310">
        <f t="shared" si="15"/>
        <v>0</v>
      </c>
      <c r="BF203" s="310">
        <f t="shared" si="16"/>
        <v>0</v>
      </c>
      <c r="BG203" s="310">
        <f t="shared" si="17"/>
        <v>0</v>
      </c>
      <c r="BH203" s="310">
        <f t="shared" si="18"/>
        <v>0</v>
      </c>
      <c r="BI203" s="310">
        <f t="shared" si="19"/>
        <v>0</v>
      </c>
      <c r="BJ203" s="236" t="s">
        <v>383</v>
      </c>
      <c r="BK203" s="310">
        <f t="shared" si="20"/>
        <v>0</v>
      </c>
      <c r="BL203" s="236" t="s">
        <v>706</v>
      </c>
      <c r="BM203" s="309" t="s">
        <v>946</v>
      </c>
    </row>
    <row r="204" spans="2:65" s="240" customFormat="1" ht="16.5" customHeight="1" x14ac:dyDescent="0.25">
      <c r="B204" s="331"/>
      <c r="C204" s="360" t="s">
        <v>947</v>
      </c>
      <c r="D204" s="360" t="s">
        <v>682</v>
      </c>
      <c r="E204" s="361" t="s">
        <v>948</v>
      </c>
      <c r="F204" s="362" t="s">
        <v>949</v>
      </c>
      <c r="G204" s="363" t="s">
        <v>191</v>
      </c>
      <c r="H204" s="364">
        <v>5</v>
      </c>
      <c r="I204" s="325"/>
      <c r="J204" s="311">
        <f t="shared" si="14"/>
        <v>0</v>
      </c>
      <c r="K204" s="312"/>
      <c r="L204" s="313"/>
      <c r="M204" s="314"/>
      <c r="N204" s="315"/>
      <c r="O204" s="307"/>
      <c r="P204" s="307"/>
      <c r="Q204" s="307"/>
      <c r="R204" s="307"/>
      <c r="S204" s="307"/>
      <c r="T204" s="308"/>
      <c r="U204" s="243"/>
      <c r="V204" s="243"/>
      <c r="W204" s="243"/>
      <c r="AR204" s="309" t="s">
        <v>818</v>
      </c>
      <c r="AT204" s="309" t="s">
        <v>682</v>
      </c>
      <c r="AU204" s="309" t="s">
        <v>384</v>
      </c>
      <c r="AY204" s="236" t="s">
        <v>671</v>
      </c>
      <c r="BE204" s="310">
        <f t="shared" si="15"/>
        <v>0</v>
      </c>
      <c r="BF204" s="310">
        <f t="shared" si="16"/>
        <v>0</v>
      </c>
      <c r="BG204" s="310">
        <f t="shared" si="17"/>
        <v>0</v>
      </c>
      <c r="BH204" s="310">
        <f t="shared" si="18"/>
        <v>0</v>
      </c>
      <c r="BI204" s="310">
        <f t="shared" si="19"/>
        <v>0</v>
      </c>
      <c r="BJ204" s="236" t="s">
        <v>383</v>
      </c>
      <c r="BK204" s="310">
        <f t="shared" si="20"/>
        <v>0</v>
      </c>
      <c r="BL204" s="236" t="s">
        <v>818</v>
      </c>
      <c r="BM204" s="309" t="s">
        <v>950</v>
      </c>
    </row>
    <row r="205" spans="2:65" s="240" customFormat="1" ht="33" customHeight="1" x14ac:dyDescent="0.25">
      <c r="B205" s="331"/>
      <c r="C205" s="355" t="s">
        <v>951</v>
      </c>
      <c r="D205" s="355" t="s">
        <v>674</v>
      </c>
      <c r="E205" s="356" t="s">
        <v>952</v>
      </c>
      <c r="F205" s="357" t="s">
        <v>953</v>
      </c>
      <c r="G205" s="358" t="s">
        <v>191</v>
      </c>
      <c r="H205" s="359">
        <v>40</v>
      </c>
      <c r="I205" s="326"/>
      <c r="J205" s="303">
        <f t="shared" si="14"/>
        <v>0</v>
      </c>
      <c r="K205" s="304"/>
      <c r="L205" s="242"/>
      <c r="M205" s="305"/>
      <c r="N205" s="306"/>
      <c r="O205" s="307"/>
      <c r="P205" s="307"/>
      <c r="Q205" s="307"/>
      <c r="R205" s="307"/>
      <c r="S205" s="307"/>
      <c r="T205" s="308"/>
      <c r="U205" s="243"/>
      <c r="V205" s="243"/>
      <c r="W205" s="243"/>
      <c r="AR205" s="309" t="s">
        <v>706</v>
      </c>
      <c r="AT205" s="309" t="s">
        <v>674</v>
      </c>
      <c r="AU205" s="309" t="s">
        <v>384</v>
      </c>
      <c r="AY205" s="236" t="s">
        <v>671</v>
      </c>
      <c r="BE205" s="310">
        <f t="shared" si="15"/>
        <v>0</v>
      </c>
      <c r="BF205" s="310">
        <f t="shared" si="16"/>
        <v>0</v>
      </c>
      <c r="BG205" s="310">
        <f t="shared" si="17"/>
        <v>0</v>
      </c>
      <c r="BH205" s="310">
        <f t="shared" si="18"/>
        <v>0</v>
      </c>
      <c r="BI205" s="310">
        <f t="shared" si="19"/>
        <v>0</v>
      </c>
      <c r="BJ205" s="236" t="s">
        <v>383</v>
      </c>
      <c r="BK205" s="310">
        <f t="shared" si="20"/>
        <v>0</v>
      </c>
      <c r="BL205" s="236" t="s">
        <v>706</v>
      </c>
      <c r="BM205" s="309" t="s">
        <v>954</v>
      </c>
    </row>
    <row r="206" spans="2:65" s="240" customFormat="1" ht="16.5" customHeight="1" x14ac:dyDescent="0.25">
      <c r="B206" s="331"/>
      <c r="C206" s="360" t="s">
        <v>955</v>
      </c>
      <c r="D206" s="360" t="s">
        <v>682</v>
      </c>
      <c r="E206" s="361" t="s">
        <v>956</v>
      </c>
      <c r="F206" s="362" t="s">
        <v>957</v>
      </c>
      <c r="G206" s="363" t="s">
        <v>191</v>
      </c>
      <c r="H206" s="364">
        <v>40</v>
      </c>
      <c r="I206" s="325"/>
      <c r="J206" s="311">
        <f t="shared" si="14"/>
        <v>0</v>
      </c>
      <c r="K206" s="312"/>
      <c r="L206" s="313"/>
      <c r="M206" s="314"/>
      <c r="N206" s="315"/>
      <c r="O206" s="307"/>
      <c r="P206" s="307"/>
      <c r="Q206" s="307"/>
      <c r="R206" s="307"/>
      <c r="S206" s="307"/>
      <c r="T206" s="308"/>
      <c r="U206" s="243"/>
      <c r="V206" s="243"/>
      <c r="W206" s="243"/>
      <c r="AR206" s="309" t="s">
        <v>818</v>
      </c>
      <c r="AT206" s="309" t="s">
        <v>682</v>
      </c>
      <c r="AU206" s="309" t="s">
        <v>384</v>
      </c>
      <c r="AY206" s="236" t="s">
        <v>671</v>
      </c>
      <c r="BE206" s="310">
        <f t="shared" si="15"/>
        <v>0</v>
      </c>
      <c r="BF206" s="310">
        <f t="shared" si="16"/>
        <v>0</v>
      </c>
      <c r="BG206" s="310">
        <f t="shared" si="17"/>
        <v>0</v>
      </c>
      <c r="BH206" s="310">
        <f t="shared" si="18"/>
        <v>0</v>
      </c>
      <c r="BI206" s="310">
        <f t="shared" si="19"/>
        <v>0</v>
      </c>
      <c r="BJ206" s="236" t="s">
        <v>383</v>
      </c>
      <c r="BK206" s="310">
        <f t="shared" si="20"/>
        <v>0</v>
      </c>
      <c r="BL206" s="236" t="s">
        <v>818</v>
      </c>
      <c r="BM206" s="309" t="s">
        <v>958</v>
      </c>
    </row>
    <row r="207" spans="2:65" s="240" customFormat="1" ht="33" customHeight="1" x14ac:dyDescent="0.25">
      <c r="B207" s="331"/>
      <c r="C207" s="355" t="s">
        <v>959</v>
      </c>
      <c r="D207" s="355" t="s">
        <v>674</v>
      </c>
      <c r="E207" s="356" t="s">
        <v>960</v>
      </c>
      <c r="F207" s="357" t="s">
        <v>961</v>
      </c>
      <c r="G207" s="358" t="s">
        <v>191</v>
      </c>
      <c r="H207" s="359">
        <f>380-70</f>
        <v>310</v>
      </c>
      <c r="I207" s="326"/>
      <c r="J207" s="303">
        <f t="shared" si="14"/>
        <v>0</v>
      </c>
      <c r="K207" s="304"/>
      <c r="L207" s="242"/>
      <c r="M207" s="305"/>
      <c r="N207" s="306"/>
      <c r="O207" s="307"/>
      <c r="P207" s="307"/>
      <c r="Q207" s="307"/>
      <c r="R207" s="307"/>
      <c r="S207" s="307"/>
      <c r="T207" s="308"/>
      <c r="U207" s="243"/>
      <c r="V207" s="243"/>
      <c r="W207" s="243"/>
      <c r="AR207" s="309" t="s">
        <v>706</v>
      </c>
      <c r="AT207" s="309" t="s">
        <v>674</v>
      </c>
      <c r="AU207" s="309" t="s">
        <v>384</v>
      </c>
      <c r="AY207" s="236" t="s">
        <v>671</v>
      </c>
      <c r="BE207" s="310">
        <f t="shared" si="15"/>
        <v>0</v>
      </c>
      <c r="BF207" s="310">
        <f t="shared" si="16"/>
        <v>0</v>
      </c>
      <c r="BG207" s="310">
        <f t="shared" si="17"/>
        <v>0</v>
      </c>
      <c r="BH207" s="310">
        <f t="shared" si="18"/>
        <v>0</v>
      </c>
      <c r="BI207" s="310">
        <f t="shared" si="19"/>
        <v>0</v>
      </c>
      <c r="BJ207" s="236" t="s">
        <v>383</v>
      </c>
      <c r="BK207" s="310">
        <f t="shared" si="20"/>
        <v>0</v>
      </c>
      <c r="BL207" s="236" t="s">
        <v>706</v>
      </c>
      <c r="BM207" s="309" t="s">
        <v>962</v>
      </c>
    </row>
    <row r="208" spans="2:65" s="240" customFormat="1" ht="16.5" customHeight="1" x14ac:dyDescent="0.25">
      <c r="B208" s="331"/>
      <c r="C208" s="360" t="s">
        <v>963</v>
      </c>
      <c r="D208" s="360" t="s">
        <v>682</v>
      </c>
      <c r="E208" s="361" t="s">
        <v>964</v>
      </c>
      <c r="F208" s="362" t="s">
        <v>965</v>
      </c>
      <c r="G208" s="363" t="s">
        <v>191</v>
      </c>
      <c r="H208" s="364">
        <f>380-70</f>
        <v>310</v>
      </c>
      <c r="I208" s="325"/>
      <c r="J208" s="311">
        <f t="shared" si="14"/>
        <v>0</v>
      </c>
      <c r="K208" s="312"/>
      <c r="L208" s="313"/>
      <c r="M208" s="314"/>
      <c r="N208" s="315"/>
      <c r="O208" s="307"/>
      <c r="P208" s="307"/>
      <c r="Q208" s="307"/>
      <c r="R208" s="307"/>
      <c r="S208" s="307"/>
      <c r="T208" s="308"/>
      <c r="U208" s="243"/>
      <c r="V208" s="243"/>
      <c r="W208" s="243"/>
      <c r="AR208" s="309" t="s">
        <v>818</v>
      </c>
      <c r="AT208" s="309" t="s">
        <v>682</v>
      </c>
      <c r="AU208" s="309" t="s">
        <v>384</v>
      </c>
      <c r="AY208" s="236" t="s">
        <v>671</v>
      </c>
      <c r="BE208" s="310">
        <f t="shared" si="15"/>
        <v>0</v>
      </c>
      <c r="BF208" s="310">
        <f t="shared" si="16"/>
        <v>0</v>
      </c>
      <c r="BG208" s="310">
        <f t="shared" si="17"/>
        <v>0</v>
      </c>
      <c r="BH208" s="310">
        <f t="shared" si="18"/>
        <v>0</v>
      </c>
      <c r="BI208" s="310">
        <f t="shared" si="19"/>
        <v>0</v>
      </c>
      <c r="BJ208" s="236" t="s">
        <v>383</v>
      </c>
      <c r="BK208" s="310">
        <f t="shared" si="20"/>
        <v>0</v>
      </c>
      <c r="BL208" s="236" t="s">
        <v>818</v>
      </c>
      <c r="BM208" s="309" t="s">
        <v>966</v>
      </c>
    </row>
    <row r="209" spans="2:65" s="240" customFormat="1" ht="33" customHeight="1" x14ac:dyDescent="0.25">
      <c r="B209" s="331"/>
      <c r="C209" s="355" t="s">
        <v>967</v>
      </c>
      <c r="D209" s="355" t="s">
        <v>674</v>
      </c>
      <c r="E209" s="356" t="s">
        <v>968</v>
      </c>
      <c r="F209" s="357" t="s">
        <v>969</v>
      </c>
      <c r="G209" s="358" t="s">
        <v>191</v>
      </c>
      <c r="H209" s="359">
        <f>315-15</f>
        <v>300</v>
      </c>
      <c r="I209" s="326"/>
      <c r="J209" s="303">
        <f t="shared" si="14"/>
        <v>0</v>
      </c>
      <c r="K209" s="304"/>
      <c r="L209" s="242"/>
      <c r="M209" s="305"/>
      <c r="N209" s="306"/>
      <c r="O209" s="307"/>
      <c r="P209" s="307"/>
      <c r="Q209" s="307"/>
      <c r="R209" s="307"/>
      <c r="S209" s="307"/>
      <c r="T209" s="308"/>
      <c r="U209" s="243"/>
      <c r="V209" s="243"/>
      <c r="W209" s="243"/>
      <c r="AR209" s="309" t="s">
        <v>706</v>
      </c>
      <c r="AT209" s="309" t="s">
        <v>674</v>
      </c>
      <c r="AU209" s="309" t="s">
        <v>384</v>
      </c>
      <c r="AY209" s="236" t="s">
        <v>671</v>
      </c>
      <c r="BE209" s="310">
        <f t="shared" si="15"/>
        <v>0</v>
      </c>
      <c r="BF209" s="310">
        <f t="shared" si="16"/>
        <v>0</v>
      </c>
      <c r="BG209" s="310">
        <f t="shared" si="17"/>
        <v>0</v>
      </c>
      <c r="BH209" s="310">
        <f t="shared" si="18"/>
        <v>0</v>
      </c>
      <c r="BI209" s="310">
        <f t="shared" si="19"/>
        <v>0</v>
      </c>
      <c r="BJ209" s="236" t="s">
        <v>383</v>
      </c>
      <c r="BK209" s="310">
        <f t="shared" si="20"/>
        <v>0</v>
      </c>
      <c r="BL209" s="236" t="s">
        <v>706</v>
      </c>
      <c r="BM209" s="309" t="s">
        <v>970</v>
      </c>
    </row>
    <row r="210" spans="2:65" s="240" customFormat="1" ht="16.5" customHeight="1" x14ac:dyDescent="0.25">
      <c r="B210" s="331"/>
      <c r="C210" s="360" t="s">
        <v>971</v>
      </c>
      <c r="D210" s="360" t="s">
        <v>682</v>
      </c>
      <c r="E210" s="361" t="s">
        <v>972</v>
      </c>
      <c r="F210" s="362" t="s">
        <v>973</v>
      </c>
      <c r="G210" s="363" t="s">
        <v>191</v>
      </c>
      <c r="H210" s="364">
        <f>315-15</f>
        <v>300</v>
      </c>
      <c r="I210" s="325"/>
      <c r="J210" s="311">
        <f t="shared" si="14"/>
        <v>0</v>
      </c>
      <c r="K210" s="312"/>
      <c r="L210" s="313"/>
      <c r="M210" s="314"/>
      <c r="N210" s="315"/>
      <c r="O210" s="307"/>
      <c r="P210" s="307"/>
      <c r="Q210" s="307"/>
      <c r="R210" s="307"/>
      <c r="S210" s="307"/>
      <c r="T210" s="308"/>
      <c r="U210" s="243"/>
      <c r="V210" s="243"/>
      <c r="W210" s="243"/>
      <c r="AR210" s="309" t="s">
        <v>818</v>
      </c>
      <c r="AT210" s="309" t="s">
        <v>682</v>
      </c>
      <c r="AU210" s="309" t="s">
        <v>384</v>
      </c>
      <c r="AY210" s="236" t="s">
        <v>671</v>
      </c>
      <c r="BE210" s="310">
        <f t="shared" si="15"/>
        <v>0</v>
      </c>
      <c r="BF210" s="310">
        <f t="shared" si="16"/>
        <v>0</v>
      </c>
      <c r="BG210" s="310">
        <f t="shared" si="17"/>
        <v>0</v>
      </c>
      <c r="BH210" s="310">
        <f t="shared" si="18"/>
        <v>0</v>
      </c>
      <c r="BI210" s="310">
        <f t="shared" si="19"/>
        <v>0</v>
      </c>
      <c r="BJ210" s="236" t="s">
        <v>383</v>
      </c>
      <c r="BK210" s="310">
        <f t="shared" si="20"/>
        <v>0</v>
      </c>
      <c r="BL210" s="236" t="s">
        <v>818</v>
      </c>
      <c r="BM210" s="309" t="s">
        <v>974</v>
      </c>
    </row>
    <row r="211" spans="2:65" s="240" customFormat="1" ht="33" customHeight="1" x14ac:dyDescent="0.25">
      <c r="B211" s="331"/>
      <c r="C211" s="355" t="s">
        <v>975</v>
      </c>
      <c r="D211" s="355" t="s">
        <v>674</v>
      </c>
      <c r="E211" s="356" t="s">
        <v>976</v>
      </c>
      <c r="F211" s="357" t="s">
        <v>977</v>
      </c>
      <c r="G211" s="358" t="s">
        <v>191</v>
      </c>
      <c r="H211" s="359">
        <f>40-15</f>
        <v>25</v>
      </c>
      <c r="I211" s="326"/>
      <c r="J211" s="303">
        <f t="shared" si="14"/>
        <v>0</v>
      </c>
      <c r="K211" s="304"/>
      <c r="L211" s="242"/>
      <c r="M211" s="305"/>
      <c r="N211" s="306"/>
      <c r="O211" s="307"/>
      <c r="P211" s="307"/>
      <c r="Q211" s="307"/>
      <c r="R211" s="307"/>
      <c r="S211" s="307"/>
      <c r="T211" s="308"/>
      <c r="U211" s="243"/>
      <c r="V211" s="243"/>
      <c r="W211" s="243"/>
      <c r="AR211" s="309" t="s">
        <v>706</v>
      </c>
      <c r="AT211" s="309" t="s">
        <v>674</v>
      </c>
      <c r="AU211" s="309" t="s">
        <v>384</v>
      </c>
      <c r="AY211" s="236" t="s">
        <v>671</v>
      </c>
      <c r="BE211" s="310">
        <f t="shared" si="15"/>
        <v>0</v>
      </c>
      <c r="BF211" s="310">
        <f t="shared" si="16"/>
        <v>0</v>
      </c>
      <c r="BG211" s="310">
        <f t="shared" si="17"/>
        <v>0</v>
      </c>
      <c r="BH211" s="310">
        <f t="shared" si="18"/>
        <v>0</v>
      </c>
      <c r="BI211" s="310">
        <f t="shared" si="19"/>
        <v>0</v>
      </c>
      <c r="BJ211" s="236" t="s">
        <v>383</v>
      </c>
      <c r="BK211" s="310">
        <f t="shared" si="20"/>
        <v>0</v>
      </c>
      <c r="BL211" s="236" t="s">
        <v>706</v>
      </c>
      <c r="BM211" s="309" t="s">
        <v>978</v>
      </c>
    </row>
    <row r="212" spans="2:65" s="240" customFormat="1" ht="16.5" customHeight="1" x14ac:dyDescent="0.25">
      <c r="B212" s="331"/>
      <c r="C212" s="360" t="s">
        <v>979</v>
      </c>
      <c r="D212" s="360" t="s">
        <v>682</v>
      </c>
      <c r="E212" s="361" t="s">
        <v>980</v>
      </c>
      <c r="F212" s="362" t="s">
        <v>981</v>
      </c>
      <c r="G212" s="363" t="s">
        <v>191</v>
      </c>
      <c r="H212" s="364">
        <f>40-15</f>
        <v>25</v>
      </c>
      <c r="I212" s="325"/>
      <c r="J212" s="311">
        <f t="shared" si="14"/>
        <v>0</v>
      </c>
      <c r="K212" s="312"/>
      <c r="L212" s="313"/>
      <c r="M212" s="314"/>
      <c r="N212" s="315"/>
      <c r="O212" s="307"/>
      <c r="P212" s="307"/>
      <c r="Q212" s="307"/>
      <c r="R212" s="307"/>
      <c r="S212" s="307"/>
      <c r="T212" s="308"/>
      <c r="U212" s="243"/>
      <c r="V212" s="243"/>
      <c r="W212" s="243"/>
      <c r="AR212" s="309" t="s">
        <v>818</v>
      </c>
      <c r="AT212" s="309" t="s">
        <v>682</v>
      </c>
      <c r="AU212" s="309" t="s">
        <v>384</v>
      </c>
      <c r="AY212" s="236" t="s">
        <v>671</v>
      </c>
      <c r="BE212" s="310">
        <f t="shared" si="15"/>
        <v>0</v>
      </c>
      <c r="BF212" s="310">
        <f t="shared" si="16"/>
        <v>0</v>
      </c>
      <c r="BG212" s="310">
        <f t="shared" si="17"/>
        <v>0</v>
      </c>
      <c r="BH212" s="310">
        <f t="shared" si="18"/>
        <v>0</v>
      </c>
      <c r="BI212" s="310">
        <f t="shared" si="19"/>
        <v>0</v>
      </c>
      <c r="BJ212" s="236" t="s">
        <v>383</v>
      </c>
      <c r="BK212" s="310">
        <f t="shared" si="20"/>
        <v>0</v>
      </c>
      <c r="BL212" s="236" t="s">
        <v>818</v>
      </c>
      <c r="BM212" s="309" t="s">
        <v>982</v>
      </c>
    </row>
    <row r="213" spans="2:65" s="240" customFormat="1" ht="16.5" customHeight="1" x14ac:dyDescent="0.25">
      <c r="B213" s="331"/>
      <c r="C213" s="355" t="s">
        <v>983</v>
      </c>
      <c r="D213" s="355" t="s">
        <v>674</v>
      </c>
      <c r="E213" s="356" t="s">
        <v>984</v>
      </c>
      <c r="F213" s="357" t="s">
        <v>985</v>
      </c>
      <c r="G213" s="358" t="s">
        <v>0</v>
      </c>
      <c r="H213" s="326"/>
      <c r="I213" s="326"/>
      <c r="J213" s="303">
        <f t="shared" si="14"/>
        <v>0</v>
      </c>
      <c r="K213" s="304"/>
      <c r="L213" s="242"/>
      <c r="M213" s="305"/>
      <c r="N213" s="306"/>
      <c r="O213" s="307"/>
      <c r="P213" s="307"/>
      <c r="Q213" s="307"/>
      <c r="R213" s="307"/>
      <c r="S213" s="307"/>
      <c r="T213" s="308"/>
      <c r="U213" s="243"/>
      <c r="V213" s="243"/>
      <c r="W213" s="243"/>
      <c r="AR213" s="309" t="s">
        <v>706</v>
      </c>
      <c r="AT213" s="309" t="s">
        <v>674</v>
      </c>
      <c r="AU213" s="309" t="s">
        <v>384</v>
      </c>
      <c r="AY213" s="236" t="s">
        <v>671</v>
      </c>
      <c r="BE213" s="310">
        <f t="shared" si="15"/>
        <v>0</v>
      </c>
      <c r="BF213" s="310">
        <f t="shared" si="16"/>
        <v>0</v>
      </c>
      <c r="BG213" s="310">
        <f t="shared" si="17"/>
        <v>0</v>
      </c>
      <c r="BH213" s="310">
        <f t="shared" si="18"/>
        <v>0</v>
      </c>
      <c r="BI213" s="310">
        <f t="shared" si="19"/>
        <v>0</v>
      </c>
      <c r="BJ213" s="236" t="s">
        <v>383</v>
      </c>
      <c r="BK213" s="310">
        <f t="shared" si="20"/>
        <v>0</v>
      </c>
      <c r="BL213" s="236" t="s">
        <v>706</v>
      </c>
      <c r="BM213" s="309" t="s">
        <v>986</v>
      </c>
    </row>
    <row r="214" spans="2:65" s="240" customFormat="1" ht="16.5" customHeight="1" x14ac:dyDescent="0.25">
      <c r="B214" s="331"/>
      <c r="C214" s="355" t="s">
        <v>987</v>
      </c>
      <c r="D214" s="355" t="s">
        <v>674</v>
      </c>
      <c r="E214" s="356" t="s">
        <v>988</v>
      </c>
      <c r="F214" s="357" t="s">
        <v>989</v>
      </c>
      <c r="G214" s="358" t="s">
        <v>0</v>
      </c>
      <c r="H214" s="326"/>
      <c r="I214" s="326"/>
      <c r="J214" s="303">
        <f t="shared" si="14"/>
        <v>0</v>
      </c>
      <c r="K214" s="304"/>
      <c r="L214" s="242"/>
      <c r="M214" s="305"/>
      <c r="N214" s="306"/>
      <c r="O214" s="307"/>
      <c r="P214" s="307"/>
      <c r="Q214" s="307"/>
      <c r="R214" s="307"/>
      <c r="S214" s="307"/>
      <c r="T214" s="308"/>
      <c r="U214" s="243"/>
      <c r="V214" s="243"/>
      <c r="W214" s="243"/>
      <c r="AR214" s="309" t="s">
        <v>818</v>
      </c>
      <c r="AT214" s="309" t="s">
        <v>674</v>
      </c>
      <c r="AU214" s="309" t="s">
        <v>384</v>
      </c>
      <c r="AY214" s="236" t="s">
        <v>671</v>
      </c>
      <c r="BE214" s="310">
        <f t="shared" si="15"/>
        <v>0</v>
      </c>
      <c r="BF214" s="310">
        <f t="shared" si="16"/>
        <v>0</v>
      </c>
      <c r="BG214" s="310">
        <f t="shared" si="17"/>
        <v>0</v>
      </c>
      <c r="BH214" s="310">
        <f t="shared" si="18"/>
        <v>0</v>
      </c>
      <c r="BI214" s="310">
        <f t="shared" si="19"/>
        <v>0</v>
      </c>
      <c r="BJ214" s="236" t="s">
        <v>383</v>
      </c>
      <c r="BK214" s="310">
        <f t="shared" si="20"/>
        <v>0</v>
      </c>
      <c r="BL214" s="236" t="s">
        <v>818</v>
      </c>
      <c r="BM214" s="309" t="s">
        <v>990</v>
      </c>
    </row>
    <row r="215" spans="2:65" s="240" customFormat="1" ht="16.5" customHeight="1" x14ac:dyDescent="0.25">
      <c r="B215" s="331"/>
      <c r="C215" s="355" t="s">
        <v>991</v>
      </c>
      <c r="D215" s="355" t="s">
        <v>674</v>
      </c>
      <c r="E215" s="356" t="s">
        <v>992</v>
      </c>
      <c r="F215" s="357" t="s">
        <v>993</v>
      </c>
      <c r="G215" s="358" t="s">
        <v>0</v>
      </c>
      <c r="H215" s="326"/>
      <c r="I215" s="326"/>
      <c r="J215" s="303">
        <f t="shared" si="14"/>
        <v>0</v>
      </c>
      <c r="K215" s="304"/>
      <c r="L215" s="242"/>
      <c r="M215" s="305"/>
      <c r="N215" s="306"/>
      <c r="O215" s="307"/>
      <c r="P215" s="307"/>
      <c r="Q215" s="307"/>
      <c r="R215" s="307"/>
      <c r="S215" s="307"/>
      <c r="T215" s="308"/>
      <c r="U215" s="243"/>
      <c r="V215" s="243"/>
      <c r="W215" s="243"/>
      <c r="AR215" s="309" t="s">
        <v>706</v>
      </c>
      <c r="AT215" s="309" t="s">
        <v>674</v>
      </c>
      <c r="AU215" s="309" t="s">
        <v>384</v>
      </c>
      <c r="AY215" s="236" t="s">
        <v>671</v>
      </c>
      <c r="BE215" s="310">
        <f t="shared" si="15"/>
        <v>0</v>
      </c>
      <c r="BF215" s="310">
        <f t="shared" si="16"/>
        <v>0</v>
      </c>
      <c r="BG215" s="310">
        <f t="shared" si="17"/>
        <v>0</v>
      </c>
      <c r="BH215" s="310">
        <f t="shared" si="18"/>
        <v>0</v>
      </c>
      <c r="BI215" s="310">
        <f t="shared" si="19"/>
        <v>0</v>
      </c>
      <c r="BJ215" s="236" t="s">
        <v>383</v>
      </c>
      <c r="BK215" s="310">
        <f t="shared" si="20"/>
        <v>0</v>
      </c>
      <c r="BL215" s="236" t="s">
        <v>706</v>
      </c>
      <c r="BM215" s="309" t="s">
        <v>994</v>
      </c>
    </row>
    <row r="216" spans="2:65" s="240" customFormat="1" ht="16.5" customHeight="1" x14ac:dyDescent="0.25">
      <c r="B216" s="331"/>
      <c r="C216" s="355" t="s">
        <v>995</v>
      </c>
      <c r="D216" s="355" t="s">
        <v>674</v>
      </c>
      <c r="E216" s="356" t="s">
        <v>996</v>
      </c>
      <c r="F216" s="357" t="s">
        <v>997</v>
      </c>
      <c r="G216" s="358" t="s">
        <v>0</v>
      </c>
      <c r="H216" s="326"/>
      <c r="I216" s="326"/>
      <c r="J216" s="303">
        <f t="shared" si="14"/>
        <v>0</v>
      </c>
      <c r="K216" s="304"/>
      <c r="L216" s="242"/>
      <c r="M216" s="305"/>
      <c r="N216" s="306"/>
      <c r="O216" s="307"/>
      <c r="P216" s="307"/>
      <c r="Q216" s="307"/>
      <c r="R216" s="307"/>
      <c r="S216" s="307"/>
      <c r="T216" s="308"/>
      <c r="U216" s="243"/>
      <c r="V216" s="243"/>
      <c r="W216" s="243"/>
      <c r="AR216" s="309" t="s">
        <v>706</v>
      </c>
      <c r="AT216" s="309" t="s">
        <v>674</v>
      </c>
      <c r="AU216" s="309" t="s">
        <v>384</v>
      </c>
      <c r="AY216" s="236" t="s">
        <v>671</v>
      </c>
      <c r="BE216" s="310">
        <f t="shared" si="15"/>
        <v>0</v>
      </c>
      <c r="BF216" s="310">
        <f t="shared" si="16"/>
        <v>0</v>
      </c>
      <c r="BG216" s="310">
        <f t="shared" si="17"/>
        <v>0</v>
      </c>
      <c r="BH216" s="310">
        <f t="shared" si="18"/>
        <v>0</v>
      </c>
      <c r="BI216" s="310">
        <f t="shared" si="19"/>
        <v>0</v>
      </c>
      <c r="BJ216" s="236" t="s">
        <v>383</v>
      </c>
      <c r="BK216" s="310">
        <f t="shared" si="20"/>
        <v>0</v>
      </c>
      <c r="BL216" s="236" t="s">
        <v>706</v>
      </c>
      <c r="BM216" s="309" t="s">
        <v>998</v>
      </c>
    </row>
    <row r="217" spans="2:65" s="240" customFormat="1" ht="24.15" customHeight="1" x14ac:dyDescent="0.25">
      <c r="B217" s="331"/>
      <c r="C217" s="360" t="s">
        <v>999</v>
      </c>
      <c r="D217" s="360" t="s">
        <v>682</v>
      </c>
      <c r="E217" s="361" t="s">
        <v>1000</v>
      </c>
      <c r="F217" s="362" t="s">
        <v>1001</v>
      </c>
      <c r="G217" s="363" t="s">
        <v>131</v>
      </c>
      <c r="H217" s="364">
        <f>18-4</f>
        <v>14</v>
      </c>
      <c r="I217" s="325"/>
      <c r="J217" s="311">
        <f t="shared" si="14"/>
        <v>0</v>
      </c>
      <c r="K217" s="312"/>
      <c r="L217" s="313"/>
      <c r="M217" s="314"/>
      <c r="N217" s="315"/>
      <c r="O217" s="307"/>
      <c r="P217" s="307"/>
      <c r="Q217" s="307"/>
      <c r="R217" s="307"/>
      <c r="S217" s="307"/>
      <c r="T217" s="308"/>
      <c r="U217" s="243"/>
      <c r="V217" s="243"/>
      <c r="W217" s="243"/>
      <c r="AR217" s="309" t="s">
        <v>818</v>
      </c>
      <c r="AT217" s="309" t="s">
        <v>682</v>
      </c>
      <c r="AU217" s="309" t="s">
        <v>384</v>
      </c>
      <c r="AY217" s="236" t="s">
        <v>671</v>
      </c>
      <c r="BE217" s="310">
        <f t="shared" si="15"/>
        <v>0</v>
      </c>
      <c r="BF217" s="310">
        <f t="shared" si="16"/>
        <v>0</v>
      </c>
      <c r="BG217" s="310">
        <f t="shared" si="17"/>
        <v>0</v>
      </c>
      <c r="BH217" s="310">
        <f t="shared" si="18"/>
        <v>0</v>
      </c>
      <c r="BI217" s="310">
        <f t="shared" si="19"/>
        <v>0</v>
      </c>
      <c r="BJ217" s="236" t="s">
        <v>383</v>
      </c>
      <c r="BK217" s="310">
        <f t="shared" si="20"/>
        <v>0</v>
      </c>
      <c r="BL217" s="236" t="s">
        <v>818</v>
      </c>
      <c r="BM217" s="309" t="s">
        <v>1002</v>
      </c>
    </row>
    <row r="218" spans="2:65" s="240" customFormat="1" ht="24.15" customHeight="1" x14ac:dyDescent="0.25">
      <c r="B218" s="331"/>
      <c r="C218" s="360" t="s">
        <v>1003</v>
      </c>
      <c r="D218" s="360" t="s">
        <v>682</v>
      </c>
      <c r="E218" s="361" t="s">
        <v>1004</v>
      </c>
      <c r="F218" s="362" t="s">
        <v>1005</v>
      </c>
      <c r="G218" s="363" t="s">
        <v>131</v>
      </c>
      <c r="H218" s="364">
        <f>26-6</f>
        <v>20</v>
      </c>
      <c r="I218" s="325"/>
      <c r="J218" s="311">
        <f t="shared" si="14"/>
        <v>0</v>
      </c>
      <c r="K218" s="312"/>
      <c r="L218" s="313"/>
      <c r="M218" s="314"/>
      <c r="N218" s="315"/>
      <c r="O218" s="307"/>
      <c r="P218" s="307"/>
      <c r="Q218" s="307"/>
      <c r="R218" s="307"/>
      <c r="S218" s="307"/>
      <c r="T218" s="308"/>
      <c r="U218" s="243"/>
      <c r="V218" s="243"/>
      <c r="W218" s="243"/>
      <c r="AR218" s="309" t="s">
        <v>818</v>
      </c>
      <c r="AT218" s="309" t="s">
        <v>682</v>
      </c>
      <c r="AU218" s="309" t="s">
        <v>384</v>
      </c>
      <c r="AY218" s="236" t="s">
        <v>671</v>
      </c>
      <c r="BE218" s="310">
        <f t="shared" si="15"/>
        <v>0</v>
      </c>
      <c r="BF218" s="310">
        <f t="shared" si="16"/>
        <v>0</v>
      </c>
      <c r="BG218" s="310">
        <f t="shared" si="17"/>
        <v>0</v>
      </c>
      <c r="BH218" s="310">
        <f t="shared" si="18"/>
        <v>0</v>
      </c>
      <c r="BI218" s="310">
        <f t="shared" si="19"/>
        <v>0</v>
      </c>
      <c r="BJ218" s="236" t="s">
        <v>383</v>
      </c>
      <c r="BK218" s="310">
        <f t="shared" si="20"/>
        <v>0</v>
      </c>
      <c r="BL218" s="236" t="s">
        <v>818</v>
      </c>
      <c r="BM218" s="309" t="s">
        <v>1006</v>
      </c>
    </row>
    <row r="219" spans="2:65" s="240" customFormat="1" ht="24.15" customHeight="1" x14ac:dyDescent="0.25">
      <c r="B219" s="331"/>
      <c r="C219" s="360" t="s">
        <v>1007</v>
      </c>
      <c r="D219" s="360" t="s">
        <v>682</v>
      </c>
      <c r="E219" s="361" t="s">
        <v>1008</v>
      </c>
      <c r="F219" s="362" t="s">
        <v>1009</v>
      </c>
      <c r="G219" s="363" t="s">
        <v>131</v>
      </c>
      <c r="H219" s="364">
        <f>20-4</f>
        <v>16</v>
      </c>
      <c r="I219" s="325"/>
      <c r="J219" s="311">
        <f t="shared" si="14"/>
        <v>0</v>
      </c>
      <c r="K219" s="312"/>
      <c r="L219" s="313"/>
      <c r="M219" s="314"/>
      <c r="N219" s="315"/>
      <c r="O219" s="307"/>
      <c r="P219" s="307"/>
      <c r="Q219" s="307"/>
      <c r="R219" s="307"/>
      <c r="S219" s="307"/>
      <c r="T219" s="308"/>
      <c r="U219" s="243"/>
      <c r="V219" s="243"/>
      <c r="W219" s="243"/>
      <c r="AR219" s="309" t="s">
        <v>818</v>
      </c>
      <c r="AT219" s="309" t="s">
        <v>682</v>
      </c>
      <c r="AU219" s="309" t="s">
        <v>384</v>
      </c>
      <c r="AY219" s="236" t="s">
        <v>671</v>
      </c>
      <c r="BE219" s="310">
        <f t="shared" si="15"/>
        <v>0</v>
      </c>
      <c r="BF219" s="310">
        <f t="shared" si="16"/>
        <v>0</v>
      </c>
      <c r="BG219" s="310">
        <f t="shared" si="17"/>
        <v>0</v>
      </c>
      <c r="BH219" s="310">
        <f t="shared" si="18"/>
        <v>0</v>
      </c>
      <c r="BI219" s="310">
        <f t="shared" si="19"/>
        <v>0</v>
      </c>
      <c r="BJ219" s="236" t="s">
        <v>383</v>
      </c>
      <c r="BK219" s="310">
        <f t="shared" si="20"/>
        <v>0</v>
      </c>
      <c r="BL219" s="236" t="s">
        <v>818</v>
      </c>
      <c r="BM219" s="309" t="s">
        <v>1010</v>
      </c>
    </row>
    <row r="220" spans="2:65" s="240" customFormat="1" ht="24.15" customHeight="1" x14ac:dyDescent="0.25">
      <c r="B220" s="331"/>
      <c r="C220" s="360" t="s">
        <v>1011</v>
      </c>
      <c r="D220" s="360" t="s">
        <v>682</v>
      </c>
      <c r="E220" s="361" t="s">
        <v>1012</v>
      </c>
      <c r="F220" s="362" t="s">
        <v>1013</v>
      </c>
      <c r="G220" s="363" t="s">
        <v>131</v>
      </c>
      <c r="H220" s="364">
        <f>20-4</f>
        <v>16</v>
      </c>
      <c r="I220" s="325"/>
      <c r="J220" s="311">
        <f t="shared" si="14"/>
        <v>0</v>
      </c>
      <c r="K220" s="312"/>
      <c r="L220" s="313"/>
      <c r="M220" s="314"/>
      <c r="N220" s="315"/>
      <c r="O220" s="307"/>
      <c r="P220" s="307"/>
      <c r="Q220" s="307"/>
      <c r="R220" s="307"/>
      <c r="S220" s="307"/>
      <c r="T220" s="308"/>
      <c r="U220" s="243"/>
      <c r="V220" s="243"/>
      <c r="W220" s="243"/>
      <c r="AR220" s="309" t="s">
        <v>818</v>
      </c>
      <c r="AT220" s="309" t="s">
        <v>682</v>
      </c>
      <c r="AU220" s="309" t="s">
        <v>384</v>
      </c>
      <c r="AY220" s="236" t="s">
        <v>671</v>
      </c>
      <c r="BE220" s="310">
        <f t="shared" si="15"/>
        <v>0</v>
      </c>
      <c r="BF220" s="310">
        <f t="shared" si="16"/>
        <v>0</v>
      </c>
      <c r="BG220" s="310">
        <f t="shared" si="17"/>
        <v>0</v>
      </c>
      <c r="BH220" s="310">
        <f t="shared" si="18"/>
        <v>0</v>
      </c>
      <c r="BI220" s="310">
        <f t="shared" si="19"/>
        <v>0</v>
      </c>
      <c r="BJ220" s="236" t="s">
        <v>383</v>
      </c>
      <c r="BK220" s="310">
        <f t="shared" si="20"/>
        <v>0</v>
      </c>
      <c r="BL220" s="236" t="s">
        <v>818</v>
      </c>
      <c r="BM220" s="309" t="s">
        <v>1014</v>
      </c>
    </row>
    <row r="221" spans="2:65" s="291" customFormat="1" ht="22.8" customHeight="1" x14ac:dyDescent="0.25">
      <c r="B221" s="352"/>
      <c r="D221" s="292" t="s">
        <v>668</v>
      </c>
      <c r="E221" s="354" t="s">
        <v>1015</v>
      </c>
      <c r="F221" s="354" t="s">
        <v>1016</v>
      </c>
      <c r="J221" s="302">
        <f>BK221</f>
        <v>0</v>
      </c>
      <c r="L221" s="294"/>
      <c r="M221" s="295"/>
      <c r="N221" s="296"/>
      <c r="O221" s="296"/>
      <c r="P221" s="297"/>
      <c r="Q221" s="296"/>
      <c r="R221" s="297"/>
      <c r="S221" s="296"/>
      <c r="T221" s="298"/>
      <c r="U221" s="296"/>
      <c r="V221" s="296"/>
      <c r="W221" s="296"/>
      <c r="AR221" s="292" t="s">
        <v>58</v>
      </c>
      <c r="AT221" s="300" t="s">
        <v>668</v>
      </c>
      <c r="AU221" s="300" t="s">
        <v>383</v>
      </c>
      <c r="AY221" s="292" t="s">
        <v>671</v>
      </c>
      <c r="BK221" s="301">
        <f>SUM(BK222:BK224)</f>
        <v>0</v>
      </c>
    </row>
    <row r="222" spans="2:65" s="240" customFormat="1" ht="24.15" customHeight="1" x14ac:dyDescent="0.25">
      <c r="B222" s="331"/>
      <c r="C222" s="355" t="s">
        <v>1017</v>
      </c>
      <c r="D222" s="355" t="s">
        <v>674</v>
      </c>
      <c r="E222" s="356" t="s">
        <v>1018</v>
      </c>
      <c r="F222" s="357" t="s">
        <v>1019</v>
      </c>
      <c r="G222" s="358" t="s">
        <v>131</v>
      </c>
      <c r="H222" s="359">
        <f>14-2</f>
        <v>12</v>
      </c>
      <c r="I222" s="326"/>
      <c r="J222" s="303">
        <f>ROUND(I222*H222,2)</f>
        <v>0</v>
      </c>
      <c r="K222" s="304"/>
      <c r="L222" s="242"/>
      <c r="M222" s="305"/>
      <c r="N222" s="306"/>
      <c r="O222" s="307"/>
      <c r="P222" s="307"/>
      <c r="Q222" s="307"/>
      <c r="R222" s="307"/>
      <c r="S222" s="307"/>
      <c r="T222" s="308"/>
      <c r="U222" s="243"/>
      <c r="V222" s="243"/>
      <c r="W222" s="243"/>
      <c r="AR222" s="309" t="s">
        <v>706</v>
      </c>
      <c r="AT222" s="309" t="s">
        <v>674</v>
      </c>
      <c r="AU222" s="309" t="s">
        <v>384</v>
      </c>
      <c r="AY222" s="236" t="s">
        <v>671</v>
      </c>
      <c r="BE222" s="310">
        <f>IF(N222="základní",J222,0)</f>
        <v>0</v>
      </c>
      <c r="BF222" s="310">
        <f>IF(N222="snížená",J222,0)</f>
        <v>0</v>
      </c>
      <c r="BG222" s="310">
        <f>IF(N222="zákl. přenesená",J222,0)</f>
        <v>0</v>
      </c>
      <c r="BH222" s="310">
        <f>IF(N222="sníž. přenesená",J222,0)</f>
        <v>0</v>
      </c>
      <c r="BI222" s="310">
        <f>IF(N222="nulová",J222,0)</f>
        <v>0</v>
      </c>
      <c r="BJ222" s="236" t="s">
        <v>383</v>
      </c>
      <c r="BK222" s="310">
        <f>ROUND(I222*H222,2)</f>
        <v>0</v>
      </c>
      <c r="BL222" s="236" t="s">
        <v>706</v>
      </c>
      <c r="BM222" s="309" t="s">
        <v>1020</v>
      </c>
    </row>
    <row r="223" spans="2:65" s="240" customFormat="1" ht="24.15" customHeight="1" x14ac:dyDescent="0.25">
      <c r="B223" s="331"/>
      <c r="C223" s="355" t="s">
        <v>1021</v>
      </c>
      <c r="D223" s="355" t="s">
        <v>674</v>
      </c>
      <c r="E223" s="356" t="s">
        <v>1022</v>
      </c>
      <c r="F223" s="357" t="s">
        <v>1023</v>
      </c>
      <c r="G223" s="358" t="s">
        <v>131</v>
      </c>
      <c r="H223" s="359">
        <f>10-2</f>
        <v>8</v>
      </c>
      <c r="I223" s="326"/>
      <c r="J223" s="303">
        <f>ROUND(I223*H223,2)</f>
        <v>0</v>
      </c>
      <c r="K223" s="304"/>
      <c r="L223" s="242"/>
      <c r="M223" s="305"/>
      <c r="N223" s="306"/>
      <c r="O223" s="307"/>
      <c r="P223" s="307"/>
      <c r="Q223" s="307"/>
      <c r="R223" s="307"/>
      <c r="S223" s="307"/>
      <c r="T223" s="308"/>
      <c r="U223" s="243"/>
      <c r="V223" s="243"/>
      <c r="W223" s="243"/>
      <c r="AR223" s="309" t="s">
        <v>706</v>
      </c>
      <c r="AT223" s="309" t="s">
        <v>674</v>
      </c>
      <c r="AU223" s="309" t="s">
        <v>384</v>
      </c>
      <c r="AY223" s="236" t="s">
        <v>671</v>
      </c>
      <c r="BE223" s="310">
        <f>IF(N223="základní",J223,0)</f>
        <v>0</v>
      </c>
      <c r="BF223" s="310">
        <f>IF(N223="snížená",J223,0)</f>
        <v>0</v>
      </c>
      <c r="BG223" s="310">
        <f>IF(N223="zákl. přenesená",J223,0)</f>
        <v>0</v>
      </c>
      <c r="BH223" s="310">
        <f>IF(N223="sníž. přenesená",J223,0)</f>
        <v>0</v>
      </c>
      <c r="BI223" s="310">
        <f>IF(N223="nulová",J223,0)</f>
        <v>0</v>
      </c>
      <c r="BJ223" s="236" t="s">
        <v>383</v>
      </c>
      <c r="BK223" s="310">
        <f>ROUND(I223*H223,2)</f>
        <v>0</v>
      </c>
      <c r="BL223" s="236" t="s">
        <v>706</v>
      </c>
      <c r="BM223" s="309" t="s">
        <v>1024</v>
      </c>
    </row>
    <row r="224" spans="2:65" s="240" customFormat="1" ht="24.15" customHeight="1" x14ac:dyDescent="0.25">
      <c r="B224" s="331"/>
      <c r="C224" s="355" t="s">
        <v>1025</v>
      </c>
      <c r="D224" s="355" t="s">
        <v>674</v>
      </c>
      <c r="E224" s="356" t="s">
        <v>1026</v>
      </c>
      <c r="F224" s="357" t="s">
        <v>1027</v>
      </c>
      <c r="G224" s="358" t="s">
        <v>131</v>
      </c>
      <c r="H224" s="359">
        <v>5</v>
      </c>
      <c r="I224" s="326"/>
      <c r="J224" s="303">
        <f>ROUND(I224*H224,2)</f>
        <v>0</v>
      </c>
      <c r="K224" s="304"/>
      <c r="L224" s="242"/>
      <c r="M224" s="305"/>
      <c r="N224" s="306"/>
      <c r="O224" s="307"/>
      <c r="P224" s="307"/>
      <c r="Q224" s="307"/>
      <c r="R224" s="307"/>
      <c r="S224" s="307"/>
      <c r="T224" s="308"/>
      <c r="U224" s="243"/>
      <c r="V224" s="243"/>
      <c r="W224" s="243"/>
      <c r="AR224" s="309" t="s">
        <v>706</v>
      </c>
      <c r="AT224" s="309" t="s">
        <v>674</v>
      </c>
      <c r="AU224" s="309" t="s">
        <v>384</v>
      </c>
      <c r="AY224" s="236" t="s">
        <v>671</v>
      </c>
      <c r="BE224" s="310">
        <f>IF(N224="základní",J224,0)</f>
        <v>0</v>
      </c>
      <c r="BF224" s="310">
        <f>IF(N224="snížená",J224,0)</f>
        <v>0</v>
      </c>
      <c r="BG224" s="310">
        <f>IF(N224="zákl. přenesená",J224,0)</f>
        <v>0</v>
      </c>
      <c r="BH224" s="310">
        <f>IF(N224="sníž. přenesená",J224,0)</f>
        <v>0</v>
      </c>
      <c r="BI224" s="310">
        <f>IF(N224="nulová",J224,0)</f>
        <v>0</v>
      </c>
      <c r="BJ224" s="236" t="s">
        <v>383</v>
      </c>
      <c r="BK224" s="310">
        <f>ROUND(I224*H224,2)</f>
        <v>0</v>
      </c>
      <c r="BL224" s="236" t="s">
        <v>706</v>
      </c>
      <c r="BM224" s="309" t="s">
        <v>1028</v>
      </c>
    </row>
    <row r="225" spans="2:65" s="291" customFormat="1" ht="22.8" customHeight="1" x14ac:dyDescent="0.25">
      <c r="B225" s="352"/>
      <c r="D225" s="292" t="s">
        <v>668</v>
      </c>
      <c r="E225" s="354" t="s">
        <v>1029</v>
      </c>
      <c r="F225" s="354" t="s">
        <v>1030</v>
      </c>
      <c r="J225" s="302">
        <f>BK225</f>
        <v>0</v>
      </c>
      <c r="L225" s="294"/>
      <c r="M225" s="295"/>
      <c r="N225" s="296"/>
      <c r="O225" s="296"/>
      <c r="P225" s="297"/>
      <c r="Q225" s="296"/>
      <c r="R225" s="297"/>
      <c r="S225" s="296"/>
      <c r="T225" s="298"/>
      <c r="U225" s="296"/>
      <c r="V225" s="299"/>
      <c r="W225" s="296"/>
      <c r="AR225" s="292" t="s">
        <v>58</v>
      </c>
      <c r="AT225" s="300" t="s">
        <v>668</v>
      </c>
      <c r="AU225" s="300" t="s">
        <v>383</v>
      </c>
      <c r="AY225" s="292" t="s">
        <v>671</v>
      </c>
      <c r="BK225" s="301">
        <f>SUM(BK226:BK236)</f>
        <v>0</v>
      </c>
    </row>
    <row r="226" spans="2:65" s="240" customFormat="1" ht="24.15" hidden="1" customHeight="1" x14ac:dyDescent="0.25">
      <c r="B226" s="331"/>
      <c r="C226" s="355" t="s">
        <v>1031</v>
      </c>
      <c r="D226" s="355" t="s">
        <v>674</v>
      </c>
      <c r="E226" s="356" t="s">
        <v>1032</v>
      </c>
      <c r="F226" s="357" t="s">
        <v>1033</v>
      </c>
      <c r="G226" s="358" t="s">
        <v>191</v>
      </c>
      <c r="H226" s="359">
        <f>9-9</f>
        <v>0</v>
      </c>
      <c r="I226" s="326"/>
      <c r="J226" s="303">
        <f t="shared" ref="J226:J236" si="21">ROUND(I226*H226,2)</f>
        <v>0</v>
      </c>
      <c r="K226" s="304"/>
      <c r="L226" s="242"/>
      <c r="M226" s="305"/>
      <c r="N226" s="306"/>
      <c r="O226" s="307"/>
      <c r="P226" s="307"/>
      <c r="Q226" s="307"/>
      <c r="R226" s="307"/>
      <c r="S226" s="307"/>
      <c r="T226" s="308"/>
      <c r="U226" s="243"/>
      <c r="V226" s="243"/>
      <c r="W226" s="243"/>
      <c r="AR226" s="309" t="s">
        <v>706</v>
      </c>
      <c r="AT226" s="309" t="s">
        <v>674</v>
      </c>
      <c r="AU226" s="309" t="s">
        <v>384</v>
      </c>
      <c r="AY226" s="236" t="s">
        <v>671</v>
      </c>
      <c r="BE226" s="310">
        <f t="shared" ref="BE226:BE236" si="22">IF(N226="základní",J226,0)</f>
        <v>0</v>
      </c>
      <c r="BF226" s="310">
        <f t="shared" ref="BF226:BF236" si="23">IF(N226="snížená",J226,0)</f>
        <v>0</v>
      </c>
      <c r="BG226" s="310">
        <f t="shared" ref="BG226:BG236" si="24">IF(N226="zákl. přenesená",J226,0)</f>
        <v>0</v>
      </c>
      <c r="BH226" s="310">
        <f t="shared" ref="BH226:BH236" si="25">IF(N226="sníž. přenesená",J226,0)</f>
        <v>0</v>
      </c>
      <c r="BI226" s="310">
        <f t="shared" ref="BI226:BI236" si="26">IF(N226="nulová",J226,0)</f>
        <v>0</v>
      </c>
      <c r="BJ226" s="236" t="s">
        <v>383</v>
      </c>
      <c r="BK226" s="310">
        <f t="shared" ref="BK226:BK236" si="27">ROUND(I226*H226,2)</f>
        <v>0</v>
      </c>
      <c r="BL226" s="236" t="s">
        <v>706</v>
      </c>
      <c r="BM226" s="309" t="s">
        <v>1034</v>
      </c>
    </row>
    <row r="227" spans="2:65" s="240" customFormat="1" ht="24.15" hidden="1" customHeight="1" x14ac:dyDescent="0.25">
      <c r="B227" s="331"/>
      <c r="C227" s="355" t="s">
        <v>1035</v>
      </c>
      <c r="D227" s="355" t="s">
        <v>674</v>
      </c>
      <c r="E227" s="356" t="s">
        <v>1036</v>
      </c>
      <c r="F227" s="357" t="s">
        <v>1037</v>
      </c>
      <c r="G227" s="358" t="s">
        <v>191</v>
      </c>
      <c r="H227" s="359">
        <f>9-9</f>
        <v>0</v>
      </c>
      <c r="I227" s="326"/>
      <c r="J227" s="303">
        <f t="shared" si="21"/>
        <v>0</v>
      </c>
      <c r="K227" s="304"/>
      <c r="L227" s="242"/>
      <c r="M227" s="305"/>
      <c r="N227" s="306"/>
      <c r="O227" s="307"/>
      <c r="P227" s="307"/>
      <c r="Q227" s="307"/>
      <c r="R227" s="307"/>
      <c r="S227" s="307"/>
      <c r="T227" s="308"/>
      <c r="U227" s="243"/>
      <c r="V227" s="243"/>
      <c r="W227" s="243"/>
      <c r="AR227" s="309" t="s">
        <v>706</v>
      </c>
      <c r="AT227" s="309" t="s">
        <v>674</v>
      </c>
      <c r="AU227" s="309" t="s">
        <v>384</v>
      </c>
      <c r="AY227" s="236" t="s">
        <v>671</v>
      </c>
      <c r="BE227" s="310">
        <f t="shared" si="22"/>
        <v>0</v>
      </c>
      <c r="BF227" s="310">
        <f t="shared" si="23"/>
        <v>0</v>
      </c>
      <c r="BG227" s="310">
        <f t="shared" si="24"/>
        <v>0</v>
      </c>
      <c r="BH227" s="310">
        <f t="shared" si="25"/>
        <v>0</v>
      </c>
      <c r="BI227" s="310">
        <f t="shared" si="26"/>
        <v>0</v>
      </c>
      <c r="BJ227" s="236" t="s">
        <v>383</v>
      </c>
      <c r="BK227" s="310">
        <f t="shared" si="27"/>
        <v>0</v>
      </c>
      <c r="BL227" s="236" t="s">
        <v>706</v>
      </c>
      <c r="BM227" s="309" t="s">
        <v>1038</v>
      </c>
    </row>
    <row r="228" spans="2:65" s="240" customFormat="1" ht="16.5" customHeight="1" x14ac:dyDescent="0.25">
      <c r="B228" s="331"/>
      <c r="C228" s="355" t="s">
        <v>1039</v>
      </c>
      <c r="D228" s="355" t="s">
        <v>674</v>
      </c>
      <c r="E228" s="356" t="s">
        <v>1040</v>
      </c>
      <c r="F228" s="357" t="s">
        <v>1041</v>
      </c>
      <c r="G228" s="358" t="s">
        <v>163</v>
      </c>
      <c r="H228" s="359">
        <f>1-0.2</f>
        <v>0.8</v>
      </c>
      <c r="I228" s="326"/>
      <c r="J228" s="303">
        <f t="shared" si="21"/>
        <v>0</v>
      </c>
      <c r="K228" s="304"/>
      <c r="L228" s="242"/>
      <c r="M228" s="305"/>
      <c r="N228" s="306"/>
      <c r="O228" s="307"/>
      <c r="P228" s="307"/>
      <c r="Q228" s="307"/>
      <c r="R228" s="307"/>
      <c r="S228" s="307"/>
      <c r="T228" s="308"/>
      <c r="U228" s="243"/>
      <c r="V228" s="243"/>
      <c r="W228" s="243"/>
      <c r="AR228" s="309" t="s">
        <v>706</v>
      </c>
      <c r="AT228" s="309" t="s">
        <v>674</v>
      </c>
      <c r="AU228" s="309" t="s">
        <v>384</v>
      </c>
      <c r="AY228" s="236" t="s">
        <v>671</v>
      </c>
      <c r="BE228" s="310">
        <f t="shared" si="22"/>
        <v>0</v>
      </c>
      <c r="BF228" s="310">
        <f t="shared" si="23"/>
        <v>0</v>
      </c>
      <c r="BG228" s="310">
        <f t="shared" si="24"/>
        <v>0</v>
      </c>
      <c r="BH228" s="310">
        <f t="shared" si="25"/>
        <v>0</v>
      </c>
      <c r="BI228" s="310">
        <f t="shared" si="26"/>
        <v>0</v>
      </c>
      <c r="BJ228" s="236" t="s">
        <v>383</v>
      </c>
      <c r="BK228" s="310">
        <f t="shared" si="27"/>
        <v>0</v>
      </c>
      <c r="BL228" s="236" t="s">
        <v>706</v>
      </c>
      <c r="BM228" s="309" t="s">
        <v>1042</v>
      </c>
    </row>
    <row r="229" spans="2:65" s="240" customFormat="1" ht="21.75" customHeight="1" x14ac:dyDescent="0.25">
      <c r="B229" s="331"/>
      <c r="C229" s="355" t="s">
        <v>1043</v>
      </c>
      <c r="D229" s="355" t="s">
        <v>674</v>
      </c>
      <c r="E229" s="356" t="s">
        <v>1044</v>
      </c>
      <c r="F229" s="357" t="s">
        <v>1045</v>
      </c>
      <c r="G229" s="358" t="s">
        <v>117</v>
      </c>
      <c r="H229" s="359">
        <v>3.15</v>
      </c>
      <c r="I229" s="326"/>
      <c r="J229" s="303">
        <f t="shared" si="21"/>
        <v>0</v>
      </c>
      <c r="K229" s="304"/>
      <c r="L229" s="242"/>
      <c r="M229" s="305"/>
      <c r="N229" s="306"/>
      <c r="O229" s="307"/>
      <c r="P229" s="307"/>
      <c r="Q229" s="307"/>
      <c r="R229" s="307"/>
      <c r="S229" s="307"/>
      <c r="T229" s="308"/>
      <c r="U229" s="243"/>
      <c r="V229" s="243"/>
      <c r="W229" s="243"/>
      <c r="AR229" s="309" t="s">
        <v>706</v>
      </c>
      <c r="AT229" s="309" t="s">
        <v>674</v>
      </c>
      <c r="AU229" s="309" t="s">
        <v>384</v>
      </c>
      <c r="AY229" s="236" t="s">
        <v>671</v>
      </c>
      <c r="BE229" s="310">
        <f t="shared" si="22"/>
        <v>0</v>
      </c>
      <c r="BF229" s="310">
        <f t="shared" si="23"/>
        <v>0</v>
      </c>
      <c r="BG229" s="310">
        <f t="shared" si="24"/>
        <v>0</v>
      </c>
      <c r="BH229" s="310">
        <f t="shared" si="25"/>
        <v>0</v>
      </c>
      <c r="BI229" s="310">
        <f t="shared" si="26"/>
        <v>0</v>
      </c>
      <c r="BJ229" s="236" t="s">
        <v>383</v>
      </c>
      <c r="BK229" s="310">
        <f t="shared" si="27"/>
        <v>0</v>
      </c>
      <c r="BL229" s="236" t="s">
        <v>706</v>
      </c>
      <c r="BM229" s="309" t="s">
        <v>1046</v>
      </c>
    </row>
    <row r="230" spans="2:65" s="240" customFormat="1" ht="33" customHeight="1" x14ac:dyDescent="0.25">
      <c r="B230" s="331"/>
      <c r="C230" s="355" t="s">
        <v>1047</v>
      </c>
      <c r="D230" s="355" t="s">
        <v>674</v>
      </c>
      <c r="E230" s="356" t="s">
        <v>1048</v>
      </c>
      <c r="F230" s="357" t="s">
        <v>1049</v>
      </c>
      <c r="G230" s="358" t="s">
        <v>191</v>
      </c>
      <c r="H230" s="359">
        <f>55-15</f>
        <v>40</v>
      </c>
      <c r="I230" s="326"/>
      <c r="J230" s="303">
        <f t="shared" si="21"/>
        <v>0</v>
      </c>
      <c r="K230" s="304"/>
      <c r="L230" s="242"/>
      <c r="M230" s="305"/>
      <c r="N230" s="306"/>
      <c r="O230" s="307"/>
      <c r="P230" s="307"/>
      <c r="Q230" s="307"/>
      <c r="R230" s="307"/>
      <c r="S230" s="307"/>
      <c r="T230" s="308"/>
      <c r="U230" s="243"/>
      <c r="V230" s="243"/>
      <c r="W230" s="243"/>
      <c r="AR230" s="309" t="s">
        <v>706</v>
      </c>
      <c r="AT230" s="309" t="s">
        <v>674</v>
      </c>
      <c r="AU230" s="309" t="s">
        <v>384</v>
      </c>
      <c r="AY230" s="236" t="s">
        <v>671</v>
      </c>
      <c r="BE230" s="310">
        <f t="shared" si="22"/>
        <v>0</v>
      </c>
      <c r="BF230" s="310">
        <f t="shared" si="23"/>
        <v>0</v>
      </c>
      <c r="BG230" s="310">
        <f t="shared" si="24"/>
        <v>0</v>
      </c>
      <c r="BH230" s="310">
        <f t="shared" si="25"/>
        <v>0</v>
      </c>
      <c r="BI230" s="310">
        <f t="shared" si="26"/>
        <v>0</v>
      </c>
      <c r="BJ230" s="236" t="s">
        <v>383</v>
      </c>
      <c r="BK230" s="310">
        <f t="shared" si="27"/>
        <v>0</v>
      </c>
      <c r="BL230" s="236" t="s">
        <v>706</v>
      </c>
      <c r="BM230" s="309" t="s">
        <v>1050</v>
      </c>
    </row>
    <row r="231" spans="2:65" s="240" customFormat="1" ht="33" customHeight="1" x14ac:dyDescent="0.25">
      <c r="B231" s="331"/>
      <c r="C231" s="355" t="s">
        <v>1051</v>
      </c>
      <c r="D231" s="355" t="s">
        <v>674</v>
      </c>
      <c r="E231" s="356" t="s">
        <v>1052</v>
      </c>
      <c r="F231" s="357" t="s">
        <v>1053</v>
      </c>
      <c r="G231" s="358" t="s">
        <v>191</v>
      </c>
      <c r="H231" s="359">
        <v>20</v>
      </c>
      <c r="I231" s="326"/>
      <c r="J231" s="303">
        <f t="shared" si="21"/>
        <v>0</v>
      </c>
      <c r="K231" s="304"/>
      <c r="L231" s="242"/>
      <c r="M231" s="305"/>
      <c r="N231" s="306"/>
      <c r="O231" s="307"/>
      <c r="P231" s="307"/>
      <c r="Q231" s="307"/>
      <c r="R231" s="307"/>
      <c r="S231" s="307"/>
      <c r="T231" s="308"/>
      <c r="U231" s="243"/>
      <c r="V231" s="243"/>
      <c r="W231" s="243"/>
      <c r="AR231" s="309" t="s">
        <v>706</v>
      </c>
      <c r="AT231" s="309" t="s">
        <v>674</v>
      </c>
      <c r="AU231" s="309" t="s">
        <v>384</v>
      </c>
      <c r="AY231" s="236" t="s">
        <v>671</v>
      </c>
      <c r="BE231" s="310">
        <f t="shared" si="22"/>
        <v>0</v>
      </c>
      <c r="BF231" s="310">
        <f t="shared" si="23"/>
        <v>0</v>
      </c>
      <c r="BG231" s="310">
        <f t="shared" si="24"/>
        <v>0</v>
      </c>
      <c r="BH231" s="310">
        <f t="shared" si="25"/>
        <v>0</v>
      </c>
      <c r="BI231" s="310">
        <f t="shared" si="26"/>
        <v>0</v>
      </c>
      <c r="BJ231" s="236" t="s">
        <v>383</v>
      </c>
      <c r="BK231" s="310">
        <f t="shared" si="27"/>
        <v>0</v>
      </c>
      <c r="BL231" s="236" t="s">
        <v>706</v>
      </c>
      <c r="BM231" s="309" t="s">
        <v>1054</v>
      </c>
    </row>
    <row r="232" spans="2:65" s="240" customFormat="1" ht="24.15" customHeight="1" x14ac:dyDescent="0.25">
      <c r="B232" s="331"/>
      <c r="C232" s="355" t="s">
        <v>62</v>
      </c>
      <c r="D232" s="355" t="s">
        <v>674</v>
      </c>
      <c r="E232" s="356" t="s">
        <v>1055</v>
      </c>
      <c r="F232" s="357" t="s">
        <v>1056</v>
      </c>
      <c r="G232" s="358" t="s">
        <v>131</v>
      </c>
      <c r="H232" s="359">
        <f>80-8</f>
        <v>72</v>
      </c>
      <c r="I232" s="326"/>
      <c r="J232" s="303">
        <f t="shared" si="21"/>
        <v>0</v>
      </c>
      <c r="K232" s="304"/>
      <c r="L232" s="242"/>
      <c r="M232" s="305"/>
      <c r="N232" s="306"/>
      <c r="O232" s="307"/>
      <c r="P232" s="307"/>
      <c r="Q232" s="307"/>
      <c r="R232" s="307"/>
      <c r="S232" s="307"/>
      <c r="T232" s="308"/>
      <c r="U232" s="243"/>
      <c r="V232" s="243"/>
      <c r="W232" s="243"/>
      <c r="AR232" s="309" t="s">
        <v>706</v>
      </c>
      <c r="AT232" s="309" t="s">
        <v>674</v>
      </c>
      <c r="AU232" s="309" t="s">
        <v>384</v>
      </c>
      <c r="AY232" s="236" t="s">
        <v>671</v>
      </c>
      <c r="BE232" s="310">
        <f t="shared" si="22"/>
        <v>0</v>
      </c>
      <c r="BF232" s="310">
        <f t="shared" si="23"/>
        <v>0</v>
      </c>
      <c r="BG232" s="310">
        <f t="shared" si="24"/>
        <v>0</v>
      </c>
      <c r="BH232" s="310">
        <f t="shared" si="25"/>
        <v>0</v>
      </c>
      <c r="BI232" s="310">
        <f t="shared" si="26"/>
        <v>0</v>
      </c>
      <c r="BJ232" s="236" t="s">
        <v>383</v>
      </c>
      <c r="BK232" s="310">
        <f t="shared" si="27"/>
        <v>0</v>
      </c>
      <c r="BL232" s="236" t="s">
        <v>706</v>
      </c>
      <c r="BM232" s="309" t="s">
        <v>1057</v>
      </c>
    </row>
    <row r="233" spans="2:65" s="240" customFormat="1" ht="16.5" customHeight="1" x14ac:dyDescent="0.25">
      <c r="B233" s="331"/>
      <c r="C233" s="360" t="s">
        <v>1058</v>
      </c>
      <c r="D233" s="360" t="s">
        <v>682</v>
      </c>
      <c r="E233" s="361" t="s">
        <v>1059</v>
      </c>
      <c r="F233" s="362" t="s">
        <v>1060</v>
      </c>
      <c r="G233" s="363" t="s">
        <v>1061</v>
      </c>
      <c r="H233" s="364">
        <f>0.08-0.008</f>
        <v>7.2000000000000008E-2</v>
      </c>
      <c r="I233" s="325"/>
      <c r="J233" s="311">
        <f t="shared" si="21"/>
        <v>0</v>
      </c>
      <c r="K233" s="312"/>
      <c r="L233" s="313"/>
      <c r="M233" s="314"/>
      <c r="N233" s="315"/>
      <c r="O233" s="307"/>
      <c r="P233" s="307"/>
      <c r="Q233" s="307"/>
      <c r="R233" s="307"/>
      <c r="S233" s="307"/>
      <c r="T233" s="308"/>
      <c r="U233" s="243"/>
      <c r="V233" s="243"/>
      <c r="W233" s="243"/>
      <c r="AR233" s="309" t="s">
        <v>818</v>
      </c>
      <c r="AT233" s="309" t="s">
        <v>682</v>
      </c>
      <c r="AU233" s="309" t="s">
        <v>384</v>
      </c>
      <c r="AY233" s="236" t="s">
        <v>671</v>
      </c>
      <c r="BE233" s="310">
        <f t="shared" si="22"/>
        <v>0</v>
      </c>
      <c r="BF233" s="310">
        <f t="shared" si="23"/>
        <v>0</v>
      </c>
      <c r="BG233" s="310">
        <f t="shared" si="24"/>
        <v>0</v>
      </c>
      <c r="BH233" s="310">
        <f t="shared" si="25"/>
        <v>0</v>
      </c>
      <c r="BI233" s="310">
        <f t="shared" si="26"/>
        <v>0</v>
      </c>
      <c r="BJ233" s="236" t="s">
        <v>383</v>
      </c>
      <c r="BK233" s="310">
        <f t="shared" si="27"/>
        <v>0</v>
      </c>
      <c r="BL233" s="236" t="s">
        <v>818</v>
      </c>
      <c r="BM233" s="309" t="s">
        <v>1062</v>
      </c>
    </row>
    <row r="234" spans="2:65" s="240" customFormat="1" ht="24.15" customHeight="1" x14ac:dyDescent="0.25">
      <c r="B234" s="331"/>
      <c r="C234" s="360" t="s">
        <v>1063</v>
      </c>
      <c r="D234" s="360" t="s">
        <v>682</v>
      </c>
      <c r="E234" s="361" t="s">
        <v>1064</v>
      </c>
      <c r="F234" s="362" t="s">
        <v>1065</v>
      </c>
      <c r="G234" s="363" t="s">
        <v>397</v>
      </c>
      <c r="H234" s="364">
        <v>5</v>
      </c>
      <c r="I234" s="325"/>
      <c r="J234" s="311">
        <f t="shared" si="21"/>
        <v>0</v>
      </c>
      <c r="K234" s="312"/>
      <c r="L234" s="313"/>
      <c r="M234" s="314"/>
      <c r="N234" s="315"/>
      <c r="O234" s="307"/>
      <c r="P234" s="307"/>
      <c r="Q234" s="307"/>
      <c r="R234" s="307"/>
      <c r="S234" s="307"/>
      <c r="T234" s="308"/>
      <c r="U234" s="243"/>
      <c r="V234" s="243"/>
      <c r="W234" s="243"/>
      <c r="AR234" s="309" t="s">
        <v>705</v>
      </c>
      <c r="AT234" s="309" t="s">
        <v>682</v>
      </c>
      <c r="AU234" s="309" t="s">
        <v>384</v>
      </c>
      <c r="AY234" s="236" t="s">
        <v>671</v>
      </c>
      <c r="BE234" s="310">
        <f t="shared" si="22"/>
        <v>0</v>
      </c>
      <c r="BF234" s="310">
        <f t="shared" si="23"/>
        <v>0</v>
      </c>
      <c r="BG234" s="310">
        <f t="shared" si="24"/>
        <v>0</v>
      </c>
      <c r="BH234" s="310">
        <f t="shared" si="25"/>
        <v>0</v>
      </c>
      <c r="BI234" s="310">
        <f t="shared" si="26"/>
        <v>0</v>
      </c>
      <c r="BJ234" s="236" t="s">
        <v>383</v>
      </c>
      <c r="BK234" s="310">
        <f t="shared" si="27"/>
        <v>0</v>
      </c>
      <c r="BL234" s="236" t="s">
        <v>706</v>
      </c>
      <c r="BM234" s="309" t="s">
        <v>1066</v>
      </c>
    </row>
    <row r="235" spans="2:65" s="240" customFormat="1" ht="24.15" customHeight="1" x14ac:dyDescent="0.25">
      <c r="B235" s="331"/>
      <c r="C235" s="355" t="s">
        <v>1067</v>
      </c>
      <c r="D235" s="355" t="s">
        <v>674</v>
      </c>
      <c r="E235" s="356" t="s">
        <v>1068</v>
      </c>
      <c r="F235" s="357" t="s">
        <v>1069</v>
      </c>
      <c r="G235" s="358" t="s">
        <v>131</v>
      </c>
      <c r="H235" s="359">
        <v>10</v>
      </c>
      <c r="I235" s="326"/>
      <c r="J235" s="303">
        <f t="shared" si="21"/>
        <v>0</v>
      </c>
      <c r="K235" s="304"/>
      <c r="L235" s="242"/>
      <c r="M235" s="305"/>
      <c r="N235" s="306"/>
      <c r="O235" s="307"/>
      <c r="P235" s="307"/>
      <c r="Q235" s="307"/>
      <c r="R235" s="307"/>
      <c r="S235" s="307"/>
      <c r="T235" s="308"/>
      <c r="U235" s="243"/>
      <c r="V235" s="243"/>
      <c r="W235" s="243"/>
      <c r="AR235" s="309" t="s">
        <v>706</v>
      </c>
      <c r="AT235" s="309" t="s">
        <v>674</v>
      </c>
      <c r="AU235" s="309" t="s">
        <v>384</v>
      </c>
      <c r="AY235" s="236" t="s">
        <v>671</v>
      </c>
      <c r="BE235" s="310">
        <f t="shared" si="22"/>
        <v>0</v>
      </c>
      <c r="BF235" s="310">
        <f t="shared" si="23"/>
        <v>0</v>
      </c>
      <c r="BG235" s="310">
        <f t="shared" si="24"/>
        <v>0</v>
      </c>
      <c r="BH235" s="310">
        <f t="shared" si="25"/>
        <v>0</v>
      </c>
      <c r="BI235" s="310">
        <f t="shared" si="26"/>
        <v>0</v>
      </c>
      <c r="BJ235" s="236" t="s">
        <v>383</v>
      </c>
      <c r="BK235" s="310">
        <f t="shared" si="27"/>
        <v>0</v>
      </c>
      <c r="BL235" s="236" t="s">
        <v>706</v>
      </c>
      <c r="BM235" s="309" t="s">
        <v>1070</v>
      </c>
    </row>
    <row r="236" spans="2:65" s="240" customFormat="1" ht="16.5" customHeight="1" x14ac:dyDescent="0.25">
      <c r="B236" s="331"/>
      <c r="C236" s="360" t="s">
        <v>64</v>
      </c>
      <c r="D236" s="360" t="s">
        <v>682</v>
      </c>
      <c r="E236" s="361" t="s">
        <v>1071</v>
      </c>
      <c r="F236" s="362" t="s">
        <v>1072</v>
      </c>
      <c r="G236" s="363" t="s">
        <v>1061</v>
      </c>
      <c r="H236" s="364">
        <v>0.02</v>
      </c>
      <c r="I236" s="325"/>
      <c r="J236" s="311">
        <f t="shared" si="21"/>
        <v>0</v>
      </c>
      <c r="K236" s="312"/>
      <c r="L236" s="313"/>
      <c r="M236" s="314"/>
      <c r="N236" s="315"/>
      <c r="O236" s="307"/>
      <c r="P236" s="307"/>
      <c r="Q236" s="307"/>
      <c r="R236" s="307"/>
      <c r="S236" s="307"/>
      <c r="T236" s="308"/>
      <c r="U236" s="243"/>
      <c r="V236" s="243"/>
      <c r="W236" s="243"/>
      <c r="AR236" s="309" t="s">
        <v>818</v>
      </c>
      <c r="AT236" s="309" t="s">
        <v>682</v>
      </c>
      <c r="AU236" s="309" t="s">
        <v>384</v>
      </c>
      <c r="AY236" s="236" t="s">
        <v>671</v>
      </c>
      <c r="BE236" s="310">
        <f t="shared" si="22"/>
        <v>0</v>
      </c>
      <c r="BF236" s="310">
        <f t="shared" si="23"/>
        <v>0</v>
      </c>
      <c r="BG236" s="310">
        <f t="shared" si="24"/>
        <v>0</v>
      </c>
      <c r="BH236" s="310">
        <f t="shared" si="25"/>
        <v>0</v>
      </c>
      <c r="BI236" s="310">
        <f t="shared" si="26"/>
        <v>0</v>
      </c>
      <c r="BJ236" s="236" t="s">
        <v>383</v>
      </c>
      <c r="BK236" s="310">
        <f t="shared" si="27"/>
        <v>0</v>
      </c>
      <c r="BL236" s="236" t="s">
        <v>818</v>
      </c>
      <c r="BM236" s="309" t="s">
        <v>1073</v>
      </c>
    </row>
    <row r="237" spans="2:65" s="291" customFormat="1" ht="25.95" customHeight="1" x14ac:dyDescent="0.25">
      <c r="B237" s="352"/>
      <c r="D237" s="292" t="s">
        <v>668</v>
      </c>
      <c r="E237" s="353" t="s">
        <v>1074</v>
      </c>
      <c r="F237" s="353" t="s">
        <v>1075</v>
      </c>
      <c r="J237" s="293">
        <f>BK237</f>
        <v>0</v>
      </c>
      <c r="L237" s="294"/>
      <c r="M237" s="295"/>
      <c r="N237" s="296"/>
      <c r="O237" s="296"/>
      <c r="P237" s="297"/>
      <c r="Q237" s="296"/>
      <c r="R237" s="297"/>
      <c r="S237" s="296"/>
      <c r="T237" s="298"/>
      <c r="U237" s="296"/>
      <c r="V237" s="296"/>
      <c r="W237" s="296"/>
      <c r="AR237" s="292" t="s">
        <v>385</v>
      </c>
      <c r="AT237" s="300" t="s">
        <v>668</v>
      </c>
      <c r="AU237" s="300" t="s">
        <v>670</v>
      </c>
      <c r="AY237" s="292" t="s">
        <v>671</v>
      </c>
      <c r="BK237" s="301">
        <f>SUM(BK238:BK240)</f>
        <v>0</v>
      </c>
    </row>
    <row r="238" spans="2:65" s="240" customFormat="1" ht="16.5" customHeight="1" x14ac:dyDescent="0.25">
      <c r="B238" s="331"/>
      <c r="C238" s="355" t="s">
        <v>1076</v>
      </c>
      <c r="D238" s="355" t="s">
        <v>674</v>
      </c>
      <c r="E238" s="356" t="s">
        <v>1077</v>
      </c>
      <c r="F238" s="357" t="s">
        <v>1078</v>
      </c>
      <c r="G238" s="358" t="s">
        <v>198</v>
      </c>
      <c r="H238" s="359">
        <v>1</v>
      </c>
      <c r="I238" s="326"/>
      <c r="J238" s="303">
        <f>ROUND(I238*H238,2)</f>
        <v>0</v>
      </c>
      <c r="K238" s="304"/>
      <c r="L238" s="242"/>
      <c r="M238" s="305"/>
      <c r="N238" s="306"/>
      <c r="O238" s="307"/>
      <c r="P238" s="307"/>
      <c r="Q238" s="307"/>
      <c r="R238" s="307"/>
      <c r="S238" s="307"/>
      <c r="T238" s="308"/>
      <c r="U238" s="243"/>
      <c r="V238" s="243"/>
      <c r="W238" s="243"/>
      <c r="AR238" s="309" t="s">
        <v>1079</v>
      </c>
      <c r="AT238" s="309" t="s">
        <v>674</v>
      </c>
      <c r="AU238" s="309" t="s">
        <v>383</v>
      </c>
      <c r="AY238" s="236" t="s">
        <v>671</v>
      </c>
      <c r="BE238" s="310">
        <f>IF(N238="základní",J238,0)</f>
        <v>0</v>
      </c>
      <c r="BF238" s="310">
        <f>IF(N238="snížená",J238,0)</f>
        <v>0</v>
      </c>
      <c r="BG238" s="310">
        <f>IF(N238="zákl. přenesená",J238,0)</f>
        <v>0</v>
      </c>
      <c r="BH238" s="310">
        <f>IF(N238="sníž. přenesená",J238,0)</f>
        <v>0</v>
      </c>
      <c r="BI238" s="310">
        <f>IF(N238="nulová",J238,0)</f>
        <v>0</v>
      </c>
      <c r="BJ238" s="236" t="s">
        <v>383</v>
      </c>
      <c r="BK238" s="310">
        <f>ROUND(I238*H238,2)</f>
        <v>0</v>
      </c>
      <c r="BL238" s="236" t="s">
        <v>1079</v>
      </c>
      <c r="BM238" s="309" t="s">
        <v>1080</v>
      </c>
    </row>
    <row r="239" spans="2:65" s="240" customFormat="1" ht="37.799999999999997" customHeight="1" x14ac:dyDescent="0.25">
      <c r="B239" s="331"/>
      <c r="C239" s="355" t="s">
        <v>1081</v>
      </c>
      <c r="D239" s="355" t="s">
        <v>674</v>
      </c>
      <c r="E239" s="356" t="s">
        <v>1082</v>
      </c>
      <c r="F239" s="357" t="s">
        <v>1083</v>
      </c>
      <c r="G239" s="358" t="s">
        <v>394</v>
      </c>
      <c r="H239" s="359">
        <f>8-1</f>
        <v>7</v>
      </c>
      <c r="I239" s="326"/>
      <c r="J239" s="303">
        <f>ROUND(I239*H239,2)</f>
        <v>0</v>
      </c>
      <c r="K239" s="304"/>
      <c r="L239" s="242"/>
      <c r="M239" s="305"/>
      <c r="N239" s="306"/>
      <c r="O239" s="307"/>
      <c r="P239" s="307"/>
      <c r="Q239" s="307"/>
      <c r="R239" s="307"/>
      <c r="S239" s="307"/>
      <c r="T239" s="308"/>
      <c r="U239" s="243"/>
      <c r="V239" s="243"/>
      <c r="W239" s="243"/>
      <c r="AR239" s="309" t="s">
        <v>1079</v>
      </c>
      <c r="AT239" s="309" t="s">
        <v>674</v>
      </c>
      <c r="AU239" s="309" t="s">
        <v>383</v>
      </c>
      <c r="AY239" s="236" t="s">
        <v>671</v>
      </c>
      <c r="BE239" s="310">
        <f>IF(N239="základní",J239,0)</f>
        <v>0</v>
      </c>
      <c r="BF239" s="310">
        <f>IF(N239="snížená",J239,0)</f>
        <v>0</v>
      </c>
      <c r="BG239" s="310">
        <f>IF(N239="zákl. přenesená",J239,0)</f>
        <v>0</v>
      </c>
      <c r="BH239" s="310">
        <f>IF(N239="sníž. přenesená",J239,0)</f>
        <v>0</v>
      </c>
      <c r="BI239" s="310">
        <f>IF(N239="nulová",J239,0)</f>
        <v>0</v>
      </c>
      <c r="BJ239" s="236" t="s">
        <v>383</v>
      </c>
      <c r="BK239" s="310">
        <f>ROUND(I239*H239,2)</f>
        <v>0</v>
      </c>
      <c r="BL239" s="236" t="s">
        <v>1079</v>
      </c>
      <c r="BM239" s="309" t="s">
        <v>1084</v>
      </c>
    </row>
    <row r="240" spans="2:65" s="240" customFormat="1" ht="24.15" customHeight="1" x14ac:dyDescent="0.25">
      <c r="B240" s="331"/>
      <c r="C240" s="355" t="s">
        <v>1085</v>
      </c>
      <c r="D240" s="355" t="s">
        <v>674</v>
      </c>
      <c r="E240" s="356" t="s">
        <v>1086</v>
      </c>
      <c r="F240" s="357" t="s">
        <v>1087</v>
      </c>
      <c r="G240" s="358" t="s">
        <v>394</v>
      </c>
      <c r="H240" s="359">
        <f>8-1</f>
        <v>7</v>
      </c>
      <c r="I240" s="326"/>
      <c r="J240" s="303">
        <f>ROUND(I240*H240,2)</f>
        <v>0</v>
      </c>
      <c r="K240" s="304"/>
      <c r="L240" s="242"/>
      <c r="M240" s="305"/>
      <c r="N240" s="306"/>
      <c r="O240" s="307"/>
      <c r="P240" s="307"/>
      <c r="Q240" s="307"/>
      <c r="R240" s="307"/>
      <c r="S240" s="307"/>
      <c r="T240" s="308"/>
      <c r="U240" s="243"/>
      <c r="V240" s="243"/>
      <c r="W240" s="243"/>
      <c r="AR240" s="309" t="s">
        <v>1079</v>
      </c>
      <c r="AT240" s="309" t="s">
        <v>674</v>
      </c>
      <c r="AU240" s="309" t="s">
        <v>383</v>
      </c>
      <c r="AY240" s="236" t="s">
        <v>671</v>
      </c>
      <c r="BE240" s="310">
        <f>IF(N240="základní",J240,0)</f>
        <v>0</v>
      </c>
      <c r="BF240" s="310">
        <f>IF(N240="snížená",J240,0)</f>
        <v>0</v>
      </c>
      <c r="BG240" s="310">
        <f>IF(N240="zákl. přenesená",J240,0)</f>
        <v>0</v>
      </c>
      <c r="BH240" s="310">
        <f>IF(N240="sníž. přenesená",J240,0)</f>
        <v>0</v>
      </c>
      <c r="BI240" s="310">
        <f>IF(N240="nulová",J240,0)</f>
        <v>0</v>
      </c>
      <c r="BJ240" s="236" t="s">
        <v>383</v>
      </c>
      <c r="BK240" s="310">
        <f>ROUND(I240*H240,2)</f>
        <v>0</v>
      </c>
      <c r="BL240" s="236" t="s">
        <v>1079</v>
      </c>
      <c r="BM240" s="309" t="s">
        <v>1088</v>
      </c>
    </row>
    <row r="241" spans="2:65" s="291" customFormat="1" ht="25.95" customHeight="1" x14ac:dyDescent="0.25">
      <c r="B241" s="352"/>
      <c r="D241" s="292" t="s">
        <v>668</v>
      </c>
      <c r="E241" s="353" t="s">
        <v>1089</v>
      </c>
      <c r="F241" s="353" t="s">
        <v>1090</v>
      </c>
      <c r="J241" s="293">
        <f>BK241</f>
        <v>0</v>
      </c>
      <c r="L241" s="294"/>
      <c r="M241" s="295"/>
      <c r="N241" s="296"/>
      <c r="O241" s="296"/>
      <c r="P241" s="297"/>
      <c r="Q241" s="296"/>
      <c r="R241" s="297"/>
      <c r="S241" s="296"/>
      <c r="T241" s="298"/>
      <c r="U241" s="296"/>
      <c r="V241" s="296"/>
      <c r="W241" s="296"/>
      <c r="AR241" s="292" t="s">
        <v>331</v>
      </c>
      <c r="AT241" s="300" t="s">
        <v>668</v>
      </c>
      <c r="AU241" s="300" t="s">
        <v>670</v>
      </c>
      <c r="AY241" s="292" t="s">
        <v>671</v>
      </c>
      <c r="BK241" s="301">
        <f>BK242+BK244+BK246</f>
        <v>0</v>
      </c>
    </row>
    <row r="242" spans="2:65" s="291" customFormat="1" ht="22.8" customHeight="1" x14ac:dyDescent="0.25">
      <c r="B242" s="352"/>
      <c r="D242" s="292" t="s">
        <v>668</v>
      </c>
      <c r="E242" s="354" t="s">
        <v>1091</v>
      </c>
      <c r="F242" s="354" t="s">
        <v>1092</v>
      </c>
      <c r="J242" s="302">
        <f>BK242</f>
        <v>0</v>
      </c>
      <c r="L242" s="294"/>
      <c r="M242" s="295"/>
      <c r="N242" s="296"/>
      <c r="O242" s="296"/>
      <c r="P242" s="297"/>
      <c r="Q242" s="296"/>
      <c r="R242" s="297"/>
      <c r="S242" s="296"/>
      <c r="T242" s="298"/>
      <c r="U242" s="296"/>
      <c r="V242" s="296"/>
      <c r="W242" s="296"/>
      <c r="AR242" s="292" t="s">
        <v>331</v>
      </c>
      <c r="AT242" s="300" t="s">
        <v>668</v>
      </c>
      <c r="AU242" s="300" t="s">
        <v>383</v>
      </c>
      <c r="AY242" s="292" t="s">
        <v>671</v>
      </c>
      <c r="BK242" s="301">
        <f>BK243</f>
        <v>0</v>
      </c>
    </row>
    <row r="243" spans="2:65" s="240" customFormat="1" ht="16.5" customHeight="1" x14ac:dyDescent="0.25">
      <c r="B243" s="331"/>
      <c r="C243" s="355" t="s">
        <v>1093</v>
      </c>
      <c r="D243" s="355" t="s">
        <v>674</v>
      </c>
      <c r="E243" s="356" t="s">
        <v>1094</v>
      </c>
      <c r="F243" s="357" t="s">
        <v>1095</v>
      </c>
      <c r="G243" s="358" t="s">
        <v>557</v>
      </c>
      <c r="H243" s="359">
        <v>1</v>
      </c>
      <c r="I243" s="326"/>
      <c r="J243" s="303">
        <f>ROUND(I243*H243,2)</f>
        <v>0</v>
      </c>
      <c r="K243" s="304"/>
      <c r="L243" s="242"/>
      <c r="M243" s="305"/>
      <c r="N243" s="306"/>
      <c r="O243" s="307"/>
      <c r="P243" s="307"/>
      <c r="Q243" s="307"/>
      <c r="R243" s="307"/>
      <c r="S243" s="307"/>
      <c r="T243" s="308"/>
      <c r="U243" s="243"/>
      <c r="V243" s="243"/>
      <c r="W243" s="243"/>
      <c r="AR243" s="309" t="s">
        <v>1096</v>
      </c>
      <c r="AT243" s="309" t="s">
        <v>674</v>
      </c>
      <c r="AU243" s="309" t="s">
        <v>384</v>
      </c>
      <c r="AY243" s="236" t="s">
        <v>671</v>
      </c>
      <c r="BE243" s="310">
        <f>IF(N243="základní",J243,0)</f>
        <v>0</v>
      </c>
      <c r="BF243" s="310">
        <f>IF(N243="snížená",J243,0)</f>
        <v>0</v>
      </c>
      <c r="BG243" s="310">
        <f>IF(N243="zákl. přenesená",J243,0)</f>
        <v>0</v>
      </c>
      <c r="BH243" s="310">
        <f>IF(N243="sníž. přenesená",J243,0)</f>
        <v>0</v>
      </c>
      <c r="BI243" s="310">
        <f>IF(N243="nulová",J243,0)</f>
        <v>0</v>
      </c>
      <c r="BJ243" s="236" t="s">
        <v>383</v>
      </c>
      <c r="BK243" s="310">
        <f>ROUND(I243*H243,2)</f>
        <v>0</v>
      </c>
      <c r="BL243" s="236" t="s">
        <v>1096</v>
      </c>
      <c r="BM243" s="309" t="s">
        <v>1097</v>
      </c>
    </row>
    <row r="244" spans="2:65" s="291" customFormat="1" ht="22.8" customHeight="1" x14ac:dyDescent="0.25">
      <c r="B244" s="352"/>
      <c r="D244" s="292" t="s">
        <v>668</v>
      </c>
      <c r="E244" s="354" t="s">
        <v>1098</v>
      </c>
      <c r="F244" s="354" t="s">
        <v>1099</v>
      </c>
      <c r="J244" s="302">
        <f>BK244</f>
        <v>0</v>
      </c>
      <c r="L244" s="294"/>
      <c r="M244" s="295"/>
      <c r="N244" s="296"/>
      <c r="O244" s="296"/>
      <c r="P244" s="297"/>
      <c r="Q244" s="296"/>
      <c r="R244" s="297"/>
      <c r="S244" s="296"/>
      <c r="T244" s="298"/>
      <c r="U244" s="296"/>
      <c r="V244" s="296"/>
      <c r="W244" s="296"/>
      <c r="AR244" s="292" t="s">
        <v>331</v>
      </c>
      <c r="AT244" s="300" t="s">
        <v>668</v>
      </c>
      <c r="AU244" s="300" t="s">
        <v>383</v>
      </c>
      <c r="AY244" s="292" t="s">
        <v>671</v>
      </c>
      <c r="BK244" s="301">
        <f>BK245</f>
        <v>0</v>
      </c>
    </row>
    <row r="245" spans="2:65" s="240" customFormat="1" ht="16.5" customHeight="1" x14ac:dyDescent="0.25">
      <c r="B245" s="331"/>
      <c r="C245" s="355" t="s">
        <v>1100</v>
      </c>
      <c r="D245" s="355" t="s">
        <v>674</v>
      </c>
      <c r="E245" s="356" t="s">
        <v>1101</v>
      </c>
      <c r="F245" s="357" t="s">
        <v>1102</v>
      </c>
      <c r="G245" s="358" t="s">
        <v>557</v>
      </c>
      <c r="H245" s="359">
        <v>1</v>
      </c>
      <c r="I245" s="326"/>
      <c r="J245" s="303">
        <f>ROUND(I245*H245,2)</f>
        <v>0</v>
      </c>
      <c r="K245" s="304"/>
      <c r="L245" s="242"/>
      <c r="M245" s="305"/>
      <c r="N245" s="306"/>
      <c r="O245" s="307"/>
      <c r="P245" s="307"/>
      <c r="Q245" s="307"/>
      <c r="R245" s="307"/>
      <c r="S245" s="307"/>
      <c r="T245" s="308"/>
      <c r="U245" s="243"/>
      <c r="V245" s="243"/>
      <c r="W245" s="243"/>
      <c r="AR245" s="309" t="s">
        <v>1096</v>
      </c>
      <c r="AT245" s="309" t="s">
        <v>674</v>
      </c>
      <c r="AU245" s="309" t="s">
        <v>384</v>
      </c>
      <c r="AY245" s="236" t="s">
        <v>671</v>
      </c>
      <c r="BE245" s="310">
        <f>IF(N245="základní",J245,0)</f>
        <v>0</v>
      </c>
      <c r="BF245" s="310">
        <f>IF(N245="snížená",J245,0)</f>
        <v>0</v>
      </c>
      <c r="BG245" s="310">
        <f>IF(N245="zákl. přenesená",J245,0)</f>
        <v>0</v>
      </c>
      <c r="BH245" s="310">
        <f>IF(N245="sníž. přenesená",J245,0)</f>
        <v>0</v>
      </c>
      <c r="BI245" s="310">
        <f>IF(N245="nulová",J245,0)</f>
        <v>0</v>
      </c>
      <c r="BJ245" s="236" t="s">
        <v>383</v>
      </c>
      <c r="BK245" s="310">
        <f>ROUND(I245*H245,2)</f>
        <v>0</v>
      </c>
      <c r="BL245" s="236" t="s">
        <v>1096</v>
      </c>
      <c r="BM245" s="309" t="s">
        <v>1103</v>
      </c>
    </row>
    <row r="246" spans="2:65" s="291" customFormat="1" ht="22.8" customHeight="1" x14ac:dyDescent="0.25">
      <c r="B246" s="352"/>
      <c r="D246" s="292" t="s">
        <v>668</v>
      </c>
      <c r="E246" s="354" t="s">
        <v>1104</v>
      </c>
      <c r="F246" s="354" t="s">
        <v>1105</v>
      </c>
      <c r="J246" s="302">
        <f>BK246</f>
        <v>0</v>
      </c>
      <c r="L246" s="294"/>
      <c r="M246" s="295"/>
      <c r="N246" s="296"/>
      <c r="O246" s="296"/>
      <c r="P246" s="297"/>
      <c r="Q246" s="296"/>
      <c r="R246" s="297"/>
      <c r="S246" s="296"/>
      <c r="T246" s="298"/>
      <c r="U246" s="296"/>
      <c r="V246" s="296"/>
      <c r="W246" s="296"/>
      <c r="AR246" s="292" t="s">
        <v>331</v>
      </c>
      <c r="AT246" s="300" t="s">
        <v>668</v>
      </c>
      <c r="AU246" s="300" t="s">
        <v>383</v>
      </c>
      <c r="AY246" s="292" t="s">
        <v>671</v>
      </c>
      <c r="BK246" s="301">
        <f>SUM(BK247:BK248)</f>
        <v>0</v>
      </c>
    </row>
    <row r="247" spans="2:65" s="240" customFormat="1" ht="16.5" customHeight="1" x14ac:dyDescent="0.25">
      <c r="B247" s="331"/>
      <c r="C247" s="355" t="s">
        <v>1106</v>
      </c>
      <c r="D247" s="355" t="s">
        <v>674</v>
      </c>
      <c r="E247" s="356" t="s">
        <v>1107</v>
      </c>
      <c r="F247" s="357" t="s">
        <v>1108</v>
      </c>
      <c r="G247" s="358" t="s">
        <v>394</v>
      </c>
      <c r="H247" s="359">
        <f>6-1</f>
        <v>5</v>
      </c>
      <c r="I247" s="326"/>
      <c r="J247" s="303">
        <f>ROUND(I247*H247,2)</f>
        <v>0</v>
      </c>
      <c r="K247" s="304"/>
      <c r="L247" s="242"/>
      <c r="M247" s="305"/>
      <c r="N247" s="306"/>
      <c r="O247" s="307"/>
      <c r="P247" s="307"/>
      <c r="Q247" s="307"/>
      <c r="R247" s="307"/>
      <c r="S247" s="307"/>
      <c r="T247" s="308"/>
      <c r="U247" s="243"/>
      <c r="V247" s="243"/>
      <c r="W247" s="243"/>
      <c r="AR247" s="309" t="s">
        <v>1096</v>
      </c>
      <c r="AT247" s="309" t="s">
        <v>674</v>
      </c>
      <c r="AU247" s="309" t="s">
        <v>384</v>
      </c>
      <c r="AY247" s="236" t="s">
        <v>671</v>
      </c>
      <c r="BE247" s="310">
        <f>IF(N247="základní",J247,0)</f>
        <v>0</v>
      </c>
      <c r="BF247" s="310">
        <f>IF(N247="snížená",J247,0)</f>
        <v>0</v>
      </c>
      <c r="BG247" s="310">
        <f>IF(N247="zákl. přenesená",J247,0)</f>
        <v>0</v>
      </c>
      <c r="BH247" s="310">
        <f>IF(N247="sníž. přenesená",J247,0)</f>
        <v>0</v>
      </c>
      <c r="BI247" s="310">
        <f>IF(N247="nulová",J247,0)</f>
        <v>0</v>
      </c>
      <c r="BJ247" s="236" t="s">
        <v>383</v>
      </c>
      <c r="BK247" s="310">
        <f>ROUND(I247*H247,2)</f>
        <v>0</v>
      </c>
      <c r="BL247" s="236" t="s">
        <v>1096</v>
      </c>
      <c r="BM247" s="309" t="s">
        <v>1109</v>
      </c>
    </row>
    <row r="248" spans="2:65" s="240" customFormat="1" ht="16.5" customHeight="1" x14ac:dyDescent="0.25">
      <c r="B248" s="331"/>
      <c r="C248" s="355" t="s">
        <v>1110</v>
      </c>
      <c r="D248" s="355" t="s">
        <v>674</v>
      </c>
      <c r="E248" s="356" t="s">
        <v>1111</v>
      </c>
      <c r="F248" s="357" t="s">
        <v>1112</v>
      </c>
      <c r="G248" s="358" t="s">
        <v>557</v>
      </c>
      <c r="H248" s="359">
        <v>1</v>
      </c>
      <c r="I248" s="326"/>
      <c r="J248" s="303">
        <f>ROUND(I248*H248,2)</f>
        <v>0</v>
      </c>
      <c r="K248" s="304"/>
      <c r="L248" s="242"/>
      <c r="M248" s="319"/>
      <c r="N248" s="320"/>
      <c r="O248" s="321"/>
      <c r="P248" s="321"/>
      <c r="Q248" s="321"/>
      <c r="R248" s="321"/>
      <c r="S248" s="321"/>
      <c r="T248" s="322"/>
      <c r="U248" s="243"/>
      <c r="V248" s="243"/>
      <c r="W248" s="243"/>
      <c r="AR248" s="309" t="s">
        <v>1096</v>
      </c>
      <c r="AT248" s="309" t="s">
        <v>674</v>
      </c>
      <c r="AU248" s="309" t="s">
        <v>384</v>
      </c>
      <c r="AY248" s="236" t="s">
        <v>671</v>
      </c>
      <c r="BE248" s="310">
        <f>IF(N248="základní",J248,0)</f>
        <v>0</v>
      </c>
      <c r="BF248" s="310">
        <f>IF(N248="snížená",J248,0)</f>
        <v>0</v>
      </c>
      <c r="BG248" s="310">
        <f>IF(N248="zákl. přenesená",J248,0)</f>
        <v>0</v>
      </c>
      <c r="BH248" s="310">
        <f>IF(N248="sníž. přenesená",J248,0)</f>
        <v>0</v>
      </c>
      <c r="BI248" s="310">
        <f>IF(N248="nulová",J248,0)</f>
        <v>0</v>
      </c>
      <c r="BJ248" s="236" t="s">
        <v>383</v>
      </c>
      <c r="BK248" s="310">
        <f>ROUND(I248*H248,2)</f>
        <v>0</v>
      </c>
      <c r="BL248" s="236" t="s">
        <v>1096</v>
      </c>
      <c r="BM248" s="309" t="s">
        <v>1113</v>
      </c>
    </row>
    <row r="249" spans="2:65" s="240" customFormat="1" ht="6.9" customHeight="1" x14ac:dyDescent="0.25">
      <c r="B249" s="341"/>
      <c r="C249" s="261"/>
      <c r="D249" s="261"/>
      <c r="E249" s="261"/>
      <c r="F249" s="261"/>
      <c r="G249" s="261"/>
      <c r="H249" s="261"/>
      <c r="I249" s="261"/>
      <c r="J249" s="261"/>
      <c r="K249" s="261"/>
      <c r="L249" s="242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</row>
  </sheetData>
  <autoFilter ref="C126:K248" xr:uid="{00000000-0009-0000-0000-000006000000}"/>
  <mergeCells count="6">
    <mergeCell ref="E119:H119"/>
    <mergeCell ref="L2:V2"/>
    <mergeCell ref="E7:H7"/>
    <mergeCell ref="E16:H16"/>
    <mergeCell ref="E25:H25"/>
    <mergeCell ref="E85:H85"/>
  </mergeCells>
  <conditionalFormatting sqref="I130">
    <cfRule type="cellIs" dxfId="84" priority="85" operator="notEqual">
      <formula>0</formula>
    </cfRule>
  </conditionalFormatting>
  <conditionalFormatting sqref="I131">
    <cfRule type="cellIs" dxfId="83" priority="84" operator="notEqual">
      <formula>0</formula>
    </cfRule>
  </conditionalFormatting>
  <conditionalFormatting sqref="I133">
    <cfRule type="cellIs" dxfId="82" priority="83" operator="notEqual">
      <formula>0</formula>
    </cfRule>
  </conditionalFormatting>
  <conditionalFormatting sqref="I135">
    <cfRule type="cellIs" dxfId="81" priority="82" operator="notEqual">
      <formula>0</formula>
    </cfRule>
  </conditionalFormatting>
  <conditionalFormatting sqref="I140">
    <cfRule type="cellIs" dxfId="80" priority="81" operator="notEqual">
      <formula>0</formula>
    </cfRule>
  </conditionalFormatting>
  <conditionalFormatting sqref="I142">
    <cfRule type="cellIs" dxfId="79" priority="80" operator="notEqual">
      <formula>0</formula>
    </cfRule>
  </conditionalFormatting>
  <conditionalFormatting sqref="I144">
    <cfRule type="cellIs" dxfId="78" priority="79" operator="notEqual">
      <formula>0</formula>
    </cfRule>
  </conditionalFormatting>
  <conditionalFormatting sqref="I146">
    <cfRule type="cellIs" dxfId="77" priority="78" operator="notEqual">
      <formula>0</formula>
    </cfRule>
  </conditionalFormatting>
  <conditionalFormatting sqref="I148">
    <cfRule type="cellIs" dxfId="76" priority="77" operator="notEqual">
      <formula>0</formula>
    </cfRule>
  </conditionalFormatting>
  <conditionalFormatting sqref="I150">
    <cfRule type="cellIs" dxfId="75" priority="76" operator="notEqual">
      <formula>0</formula>
    </cfRule>
  </conditionalFormatting>
  <conditionalFormatting sqref="I153">
    <cfRule type="cellIs" dxfId="74" priority="75" operator="notEqual">
      <formula>0</formula>
    </cfRule>
  </conditionalFormatting>
  <conditionalFormatting sqref="I158">
    <cfRule type="cellIs" dxfId="73" priority="74" operator="notEqual">
      <formula>0</formula>
    </cfRule>
  </conditionalFormatting>
  <conditionalFormatting sqref="I160">
    <cfRule type="cellIs" dxfId="72" priority="73" operator="notEqual">
      <formula>0</formula>
    </cfRule>
  </conditionalFormatting>
  <conditionalFormatting sqref="I161">
    <cfRule type="cellIs" dxfId="71" priority="72" operator="notEqual">
      <formula>0</formula>
    </cfRule>
  </conditionalFormatting>
  <conditionalFormatting sqref="I164">
    <cfRule type="cellIs" dxfId="70" priority="71" operator="notEqual">
      <formula>0</formula>
    </cfRule>
  </conditionalFormatting>
  <conditionalFormatting sqref="I165">
    <cfRule type="cellIs" dxfId="69" priority="70" operator="notEqual">
      <formula>0</formula>
    </cfRule>
  </conditionalFormatting>
  <conditionalFormatting sqref="I167">
    <cfRule type="cellIs" dxfId="68" priority="69" operator="notEqual">
      <formula>0</formula>
    </cfRule>
  </conditionalFormatting>
  <conditionalFormatting sqref="I171">
    <cfRule type="cellIs" dxfId="67" priority="68" operator="notEqual">
      <formula>0</formula>
    </cfRule>
  </conditionalFormatting>
  <conditionalFormatting sqref="I173">
    <cfRule type="cellIs" dxfId="66" priority="67" operator="notEqual">
      <formula>0</formula>
    </cfRule>
  </conditionalFormatting>
  <conditionalFormatting sqref="I175">
    <cfRule type="cellIs" dxfId="65" priority="66" operator="notEqual">
      <formula>0</formula>
    </cfRule>
  </conditionalFormatting>
  <conditionalFormatting sqref="I193">
    <cfRule type="cellIs" dxfId="64" priority="65" operator="notEqual">
      <formula>0</formula>
    </cfRule>
  </conditionalFormatting>
  <conditionalFormatting sqref="I195">
    <cfRule type="cellIs" dxfId="63" priority="64" operator="notEqual">
      <formula>0</formula>
    </cfRule>
  </conditionalFormatting>
  <conditionalFormatting sqref="I201">
    <cfRule type="cellIs" dxfId="62" priority="63" operator="notEqual">
      <formula>0</formula>
    </cfRule>
  </conditionalFormatting>
  <conditionalFormatting sqref="I203">
    <cfRule type="cellIs" dxfId="61" priority="62" operator="notEqual">
      <formula>0</formula>
    </cfRule>
  </conditionalFormatting>
  <conditionalFormatting sqref="I205">
    <cfRule type="cellIs" dxfId="60" priority="61" operator="notEqual">
      <formula>0</formula>
    </cfRule>
  </conditionalFormatting>
  <conditionalFormatting sqref="I207">
    <cfRule type="cellIs" dxfId="59" priority="60" operator="notEqual">
      <formula>0</formula>
    </cfRule>
  </conditionalFormatting>
  <conditionalFormatting sqref="I209">
    <cfRule type="cellIs" dxfId="58" priority="59" operator="notEqual">
      <formula>0</formula>
    </cfRule>
  </conditionalFormatting>
  <conditionalFormatting sqref="I211">
    <cfRule type="cellIs" dxfId="57" priority="58" operator="notEqual">
      <formula>0</formula>
    </cfRule>
  </conditionalFormatting>
  <conditionalFormatting sqref="I213">
    <cfRule type="cellIs" dxfId="56" priority="57" operator="notEqual">
      <formula>0</formula>
    </cfRule>
  </conditionalFormatting>
  <conditionalFormatting sqref="I214">
    <cfRule type="cellIs" dxfId="55" priority="56" operator="notEqual">
      <formula>0</formula>
    </cfRule>
  </conditionalFormatting>
  <conditionalFormatting sqref="I215">
    <cfRule type="cellIs" dxfId="54" priority="55" operator="notEqual">
      <formula>0</formula>
    </cfRule>
  </conditionalFormatting>
  <conditionalFormatting sqref="I216">
    <cfRule type="cellIs" dxfId="53" priority="54" operator="notEqual">
      <formula>0</formula>
    </cfRule>
  </conditionalFormatting>
  <conditionalFormatting sqref="H213">
    <cfRule type="cellIs" dxfId="52" priority="53" operator="notEqual">
      <formula>0</formula>
    </cfRule>
  </conditionalFormatting>
  <conditionalFormatting sqref="H214">
    <cfRule type="cellIs" dxfId="51" priority="52" operator="notEqual">
      <formula>0</formula>
    </cfRule>
  </conditionalFormatting>
  <conditionalFormatting sqref="H215">
    <cfRule type="cellIs" dxfId="50" priority="51" operator="notEqual">
      <formula>0</formula>
    </cfRule>
  </conditionalFormatting>
  <conditionalFormatting sqref="H216">
    <cfRule type="cellIs" dxfId="49" priority="50" operator="notEqual">
      <formula>0</formula>
    </cfRule>
  </conditionalFormatting>
  <conditionalFormatting sqref="I222">
    <cfRule type="cellIs" dxfId="48" priority="49" operator="notEqual">
      <formula>0</formula>
    </cfRule>
  </conditionalFormatting>
  <conditionalFormatting sqref="I223">
    <cfRule type="cellIs" dxfId="47" priority="48" operator="notEqual">
      <formula>0</formula>
    </cfRule>
  </conditionalFormatting>
  <conditionalFormatting sqref="I224">
    <cfRule type="cellIs" dxfId="46" priority="47" operator="notEqual">
      <formula>0</formula>
    </cfRule>
  </conditionalFormatting>
  <conditionalFormatting sqref="I228">
    <cfRule type="cellIs" dxfId="45" priority="46" operator="notEqual">
      <formula>0</formula>
    </cfRule>
  </conditionalFormatting>
  <conditionalFormatting sqref="I229">
    <cfRule type="cellIs" dxfId="44" priority="45" operator="notEqual">
      <formula>0</formula>
    </cfRule>
  </conditionalFormatting>
  <conditionalFormatting sqref="I230">
    <cfRule type="cellIs" dxfId="43" priority="44" operator="notEqual">
      <formula>0</formula>
    </cfRule>
  </conditionalFormatting>
  <conditionalFormatting sqref="I231">
    <cfRule type="cellIs" dxfId="42" priority="43" operator="notEqual">
      <formula>0</formula>
    </cfRule>
  </conditionalFormatting>
  <conditionalFormatting sqref="I232">
    <cfRule type="cellIs" dxfId="41" priority="42" operator="notEqual">
      <formula>0</formula>
    </cfRule>
  </conditionalFormatting>
  <conditionalFormatting sqref="I235">
    <cfRule type="cellIs" dxfId="40" priority="41" operator="notEqual">
      <formula>0</formula>
    </cfRule>
  </conditionalFormatting>
  <conditionalFormatting sqref="I239">
    <cfRule type="cellIs" dxfId="39" priority="40" operator="notEqual">
      <formula>0</formula>
    </cfRule>
  </conditionalFormatting>
  <conditionalFormatting sqref="I238">
    <cfRule type="cellIs" dxfId="38" priority="39" operator="notEqual">
      <formula>0</formula>
    </cfRule>
  </conditionalFormatting>
  <conditionalFormatting sqref="I238">
    <cfRule type="cellIs" dxfId="37" priority="38" operator="notEqual">
      <formula>0</formula>
    </cfRule>
  </conditionalFormatting>
  <conditionalFormatting sqref="I240">
    <cfRule type="cellIs" dxfId="36" priority="37" operator="notEqual">
      <formula>0</formula>
    </cfRule>
  </conditionalFormatting>
  <conditionalFormatting sqref="I243">
    <cfRule type="cellIs" dxfId="35" priority="36" operator="notEqual">
      <formula>0</formula>
    </cfRule>
  </conditionalFormatting>
  <conditionalFormatting sqref="I245">
    <cfRule type="cellIs" dxfId="34" priority="35" operator="notEqual">
      <formula>0</formula>
    </cfRule>
  </conditionalFormatting>
  <conditionalFormatting sqref="I247">
    <cfRule type="cellIs" dxfId="33" priority="34" operator="notEqual">
      <formula>0</formula>
    </cfRule>
  </conditionalFormatting>
  <conditionalFormatting sqref="I247">
    <cfRule type="cellIs" dxfId="32" priority="33" operator="notEqual">
      <formula>0</formula>
    </cfRule>
  </conditionalFormatting>
  <conditionalFormatting sqref="I248">
    <cfRule type="cellIs" dxfId="31" priority="32" operator="notEqual">
      <formula>0</formula>
    </cfRule>
  </conditionalFormatting>
  <conditionalFormatting sqref="I132">
    <cfRule type="cellIs" dxfId="30" priority="31" operator="notEqual">
      <formula>0</formula>
    </cfRule>
  </conditionalFormatting>
  <conditionalFormatting sqref="I134">
    <cfRule type="cellIs" dxfId="29" priority="30" operator="notEqual">
      <formula>0</formula>
    </cfRule>
  </conditionalFormatting>
  <conditionalFormatting sqref="I137">
    <cfRule type="cellIs" dxfId="28" priority="29" operator="notEqual">
      <formula>0</formula>
    </cfRule>
  </conditionalFormatting>
  <conditionalFormatting sqref="I139">
    <cfRule type="cellIs" dxfId="27" priority="28" operator="notEqual">
      <formula>0</formula>
    </cfRule>
  </conditionalFormatting>
  <conditionalFormatting sqref="I141">
    <cfRule type="cellIs" dxfId="26" priority="27" operator="notEqual">
      <formula>0</formula>
    </cfRule>
  </conditionalFormatting>
  <conditionalFormatting sqref="I143">
    <cfRule type="cellIs" dxfId="25" priority="26" operator="notEqual">
      <formula>0</formula>
    </cfRule>
  </conditionalFormatting>
  <conditionalFormatting sqref="I145">
    <cfRule type="cellIs" dxfId="24" priority="25" operator="notEqual">
      <formula>0</formula>
    </cfRule>
  </conditionalFormatting>
  <conditionalFormatting sqref="I147">
    <cfRule type="cellIs" dxfId="23" priority="24" operator="notEqual">
      <formula>0</formula>
    </cfRule>
  </conditionalFormatting>
  <conditionalFormatting sqref="I151">
    <cfRule type="cellIs" dxfId="22" priority="23" operator="notEqual">
      <formula>0</formula>
    </cfRule>
  </conditionalFormatting>
  <conditionalFormatting sqref="I154">
    <cfRule type="cellIs" dxfId="21" priority="22" operator="notEqual">
      <formula>0</formula>
    </cfRule>
  </conditionalFormatting>
  <conditionalFormatting sqref="I159">
    <cfRule type="cellIs" dxfId="20" priority="21" operator="notEqual">
      <formula>0</formula>
    </cfRule>
  </conditionalFormatting>
  <conditionalFormatting sqref="I166">
    <cfRule type="cellIs" dxfId="19" priority="20" operator="notEqual">
      <formula>0</formula>
    </cfRule>
  </conditionalFormatting>
  <conditionalFormatting sqref="I168">
    <cfRule type="cellIs" dxfId="18" priority="19" operator="notEqual">
      <formula>0</formula>
    </cfRule>
  </conditionalFormatting>
  <conditionalFormatting sqref="I172">
    <cfRule type="cellIs" dxfId="17" priority="18" operator="notEqual">
      <formula>0</formula>
    </cfRule>
  </conditionalFormatting>
  <conditionalFormatting sqref="I174">
    <cfRule type="cellIs" dxfId="16" priority="17" operator="notEqual">
      <formula>0</formula>
    </cfRule>
  </conditionalFormatting>
  <conditionalFormatting sqref="I176">
    <cfRule type="cellIs" dxfId="15" priority="16" operator="notEqual">
      <formula>0</formula>
    </cfRule>
  </conditionalFormatting>
  <conditionalFormatting sqref="I194">
    <cfRule type="cellIs" dxfId="14" priority="15" operator="notEqual">
      <formula>0</formula>
    </cfRule>
  </conditionalFormatting>
  <conditionalFormatting sqref="I196">
    <cfRule type="cellIs" dxfId="13" priority="14" operator="notEqual">
      <formula>0</formula>
    </cfRule>
  </conditionalFormatting>
  <conditionalFormatting sqref="I202">
    <cfRule type="cellIs" dxfId="12" priority="13" operator="notEqual">
      <formula>0</formula>
    </cfRule>
  </conditionalFormatting>
  <conditionalFormatting sqref="I204">
    <cfRule type="cellIs" dxfId="11" priority="12" operator="notEqual">
      <formula>0</formula>
    </cfRule>
  </conditionalFormatting>
  <conditionalFormatting sqref="I206">
    <cfRule type="cellIs" dxfId="10" priority="11" operator="notEqual">
      <formula>0</formula>
    </cfRule>
  </conditionalFormatting>
  <conditionalFormatting sqref="I208">
    <cfRule type="cellIs" dxfId="9" priority="10" operator="notEqual">
      <formula>0</formula>
    </cfRule>
  </conditionalFormatting>
  <conditionalFormatting sqref="I210">
    <cfRule type="cellIs" dxfId="8" priority="9" operator="notEqual">
      <formula>0</formula>
    </cfRule>
  </conditionalFormatting>
  <conditionalFormatting sqref="I212">
    <cfRule type="cellIs" dxfId="7" priority="8" operator="notEqual">
      <formula>0</formula>
    </cfRule>
  </conditionalFormatting>
  <conditionalFormatting sqref="I217">
    <cfRule type="cellIs" dxfId="6" priority="7" operator="notEqual">
      <formula>0</formula>
    </cfRule>
  </conditionalFormatting>
  <conditionalFormatting sqref="I218">
    <cfRule type="cellIs" dxfId="5" priority="6" operator="notEqual">
      <formula>0</formula>
    </cfRule>
  </conditionalFormatting>
  <conditionalFormatting sqref="I219">
    <cfRule type="cellIs" dxfId="4" priority="5" operator="notEqual">
      <formula>0</formula>
    </cfRule>
  </conditionalFormatting>
  <conditionalFormatting sqref="I220">
    <cfRule type="cellIs" dxfId="3" priority="4" operator="notEqual">
      <formula>0</formula>
    </cfRule>
  </conditionalFormatting>
  <conditionalFormatting sqref="I233">
    <cfRule type="cellIs" dxfId="2" priority="3" operator="notEqual">
      <formula>0</formula>
    </cfRule>
  </conditionalFormatting>
  <conditionalFormatting sqref="I234">
    <cfRule type="cellIs" dxfId="1" priority="2" operator="notEqual">
      <formula>0</formula>
    </cfRule>
  </conditionalFormatting>
  <conditionalFormatting sqref="I236">
    <cfRule type="cellIs" dxfId="0" priority="1" operator="notEqual">
      <formula>0</formula>
    </cfRule>
  </conditionalFormatting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52</vt:i4>
      </vt:variant>
    </vt:vector>
  </HeadingPairs>
  <TitlesOfParts>
    <vt:vector size="59" baseType="lpstr">
      <vt:lpstr>Pokyny pro vyplnění</vt:lpstr>
      <vt:lpstr>Stavba</vt:lpstr>
      <vt:lpstr>Rozpočet Pol</vt:lpstr>
      <vt:lpstr>VzorPolozky</vt:lpstr>
      <vt:lpstr>720_1VV</vt:lpstr>
      <vt:lpstr>M24</vt:lpstr>
      <vt:lpstr>M21_1</vt:lpstr>
      <vt:lpstr>Stavba!CelkemDPHVypocet</vt:lpstr>
      <vt:lpstr>Stavba!CenaCelkem</vt:lpstr>
      <vt:lpstr>Stavba!CenaCelkemBezDPH</vt:lpstr>
      <vt:lpstr>Stavba!CenaCelkemVypocet</vt:lpstr>
      <vt:lpstr>Stavba!cisloobjektu</vt:lpstr>
      <vt:lpstr>Stavba!CisloStavby</vt:lpstr>
      <vt:lpstr>Stavba!CisloStavebnihoRozpoctu</vt:lpstr>
      <vt:lpstr>Stavba!dadresa</vt:lpstr>
      <vt:lpstr>Stavba!DIČ</vt:lpstr>
      <vt:lpstr>Stavba!dmisto</vt:lpstr>
      <vt:lpstr>Stavba!DPHSni</vt:lpstr>
      <vt:lpstr>Stavba!DPHZakl</vt:lpstr>
      <vt:lpstr>Stavba!dpsc</vt:lpstr>
      <vt:lpstr>Stavba!IČO</vt:lpstr>
      <vt:lpstr>Stavba!Mena</vt:lpstr>
      <vt:lpstr>Stavba!MistoStavby</vt:lpstr>
      <vt:lpstr>Stavba!nazevobjektu</vt:lpstr>
      <vt:lpstr>Stavba!NazevStavby</vt:lpstr>
      <vt:lpstr>Stavba!NazevStavebnihoRozpoctu</vt:lpstr>
      <vt:lpstr>'720_1VV'!Názvy_tisku</vt:lpstr>
      <vt:lpstr>M21_1!Názvy_tisku</vt:lpstr>
      <vt:lpstr>'Rozpočet Pol'!Názvy_tisku</vt:lpstr>
      <vt:lpstr>Stavba!oadresa</vt:lpstr>
      <vt:lpstr>Stavba!Objednatel</vt:lpstr>
      <vt:lpstr>Stavba!Objekt</vt:lpstr>
      <vt:lpstr>M21_1!Oblast_tisku</vt:lpstr>
      <vt:lpstr>'M24'!Oblast_tisku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Stavba!padresa</vt:lpstr>
      <vt:lpstr>Stavba!pdic</vt:lpstr>
      <vt:lpstr>Stavba!pico</vt:lpstr>
      <vt:lpstr>Stavba!pmisto</vt:lpstr>
      <vt:lpstr>Stavba!PoptavkaID</vt:lpstr>
      <vt:lpstr>Stavba!pPSC</vt:lpstr>
      <vt:lpstr>Stavba!Projektant</vt:lpstr>
      <vt:lpstr>Stavba!SazbaDPH1</vt:lpstr>
      <vt:lpstr>Stavba!SazbaDPH2</vt:lpstr>
      <vt:lpstr>Stavba!Vypracoval</vt:lpstr>
      <vt:lpstr>Stavba!ZakladDPHSni</vt:lpstr>
      <vt:lpstr>Stavba!ZakladDPHSniVypocet</vt:lpstr>
      <vt:lpstr>Stavba!ZakladDPHZakl</vt:lpstr>
      <vt:lpstr>Stavba!ZakladDPHZaklVypocet</vt:lpstr>
      <vt:lpstr>Stavba!ZaObjednatele</vt:lpstr>
      <vt:lpstr>Stavba!Zaokrouhleni</vt:lpstr>
      <vt:lpstr>Stavba!ZaZhotovitele</vt:lpstr>
      <vt:lpstr>Stavba!Zhotovitel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Zuzana Bláhová</cp:lastModifiedBy>
  <cp:lastPrinted>2014-02-28T09:52:57Z</cp:lastPrinted>
  <dcterms:created xsi:type="dcterms:W3CDTF">2009-04-08T07:15:50Z</dcterms:created>
  <dcterms:modified xsi:type="dcterms:W3CDTF">2024-12-18T09:47:08Z</dcterms:modified>
</cp:coreProperties>
</file>